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95" windowHeight="10500" tabRatio="597"/>
  </bookViews>
  <sheets>
    <sheet name="1.新增收支明细表" sheetId="3" r:id="rId1"/>
    <sheet name="2.一般公共预算收入表" sheetId="1" r:id="rId2"/>
    <sheet name="3.一般公共预算支出表" sheetId="2" r:id="rId3"/>
    <sheet name="4.基金预算收入表" sheetId="4" r:id="rId4"/>
    <sheet name="5.基金预算支出表" sheetId="5" r:id="rId5"/>
  </sheets>
  <definedNames>
    <definedName name="_xlnm.Print_Area" localSheetId="1">'2.一般公共预算收入表'!$A$1:$G$45</definedName>
    <definedName name="_xlnm.Print_Area" localSheetId="2">'3.一般公共预算支出表'!$A$1:$G$34</definedName>
    <definedName name="_xlnm.Print_Titles" localSheetId="1">'2.一般公共预算收入表'!$2:$5</definedName>
    <definedName name="_xlnm.Print_Titles" localSheetId="2">'3.一般公共预算支出表'!$2:$5</definedName>
  </definedNames>
  <calcPr calcId="125725"/>
</workbook>
</file>

<file path=xl/calcChain.xml><?xml version="1.0" encoding="utf-8"?>
<calcChain xmlns="http://schemas.openxmlformats.org/spreadsheetml/2006/main">
  <c r="F23" i="4"/>
  <c r="F22"/>
  <c r="G22" s="1"/>
  <c r="F20"/>
  <c r="F19"/>
  <c r="F18"/>
  <c r="F15"/>
  <c r="F14"/>
  <c r="G14" s="1"/>
  <c r="F13"/>
  <c r="F12"/>
  <c r="G12" s="1"/>
  <c r="F11"/>
  <c r="G11" s="1"/>
  <c r="F10"/>
  <c r="G10" s="1"/>
  <c r="F9"/>
  <c r="F8"/>
  <c r="B22" i="3"/>
  <c r="B5"/>
  <c r="B9"/>
  <c r="D34" i="2"/>
  <c r="F34" s="1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D11"/>
  <c r="F11" s="1"/>
  <c r="D10"/>
  <c r="F10" s="1"/>
  <c r="D9"/>
  <c r="F9" s="1"/>
  <c r="D8"/>
  <c r="F8" s="1"/>
  <c r="E7"/>
  <c r="E6" s="1"/>
  <c r="D26" i="5"/>
  <c r="D23"/>
  <c r="D15"/>
  <c r="D8"/>
  <c r="C26"/>
  <c r="C23"/>
  <c r="C15"/>
  <c r="C8"/>
  <c r="D7" i="4"/>
  <c r="F7" s="1"/>
  <c r="C7"/>
  <c r="B7"/>
  <c r="D21"/>
  <c r="F21" s="1"/>
  <c r="D17"/>
  <c r="F25" i="5"/>
  <c r="F21"/>
  <c r="F20"/>
  <c r="G20" s="1"/>
  <c r="F18"/>
  <c r="F16"/>
  <c r="F14"/>
  <c r="F28"/>
  <c r="F27"/>
  <c r="F24"/>
  <c r="G24" s="1"/>
  <c r="F19"/>
  <c r="G19" s="1"/>
  <c r="F17"/>
  <c r="G17" s="1"/>
  <c r="F13"/>
  <c r="G13" s="1"/>
  <c r="F12"/>
  <c r="G12" s="1"/>
  <c r="F11"/>
  <c r="F10"/>
  <c r="E26"/>
  <c r="E23"/>
  <c r="E15"/>
  <c r="E7" s="1"/>
  <c r="B26"/>
  <c r="B23"/>
  <c r="B15"/>
  <c r="B8"/>
  <c r="E7" i="4"/>
  <c r="E16"/>
  <c r="G23"/>
  <c r="C21"/>
  <c r="G20"/>
  <c r="G19"/>
  <c r="G18"/>
  <c r="C17"/>
  <c r="B17"/>
  <c r="B16" s="1"/>
  <c r="G13"/>
  <c r="G9"/>
  <c r="F17" l="1"/>
  <c r="G17" s="1"/>
  <c r="F26" i="5"/>
  <c r="D7" i="2"/>
  <c r="G21" i="4"/>
  <c r="D22" i="5"/>
  <c r="F12" i="2"/>
  <c r="D7" i="5"/>
  <c r="D6" s="1"/>
  <c r="C22"/>
  <c r="F15"/>
  <c r="B22"/>
  <c r="C7"/>
  <c r="F9"/>
  <c r="G9" s="1"/>
  <c r="E22"/>
  <c r="B6" i="4"/>
  <c r="D16"/>
  <c r="C16"/>
  <c r="C6" s="1"/>
  <c r="E6"/>
  <c r="G27" i="5"/>
  <c r="G11"/>
  <c r="G15"/>
  <c r="G26"/>
  <c r="G10"/>
  <c r="G18"/>
  <c r="F8"/>
  <c r="F23"/>
  <c r="G23" s="1"/>
  <c r="B7"/>
  <c r="G8" i="4"/>
  <c r="G7"/>
  <c r="D6" l="1"/>
  <c r="F6" s="1"/>
  <c r="G6" s="1"/>
  <c r="F16"/>
  <c r="D6" i="2"/>
  <c r="C6" i="5"/>
  <c r="B6"/>
  <c r="F22"/>
  <c r="G22" s="1"/>
  <c r="F7"/>
  <c r="E6"/>
  <c r="F6"/>
  <c r="G16" i="4"/>
  <c r="G8" i="5" l="1"/>
  <c r="G7" l="1"/>
  <c r="G6"/>
  <c r="D44" i="1" l="1"/>
  <c r="B8" i="3"/>
  <c r="B15" l="1"/>
  <c r="B6" s="1"/>
  <c r="B7"/>
  <c r="B20"/>
  <c r="B18"/>
  <c r="B14" l="1"/>
  <c r="F45" i="1"/>
  <c r="G45" s="1"/>
  <c r="F44"/>
  <c r="F43"/>
  <c r="F42"/>
  <c r="F41"/>
  <c r="F39"/>
  <c r="F38"/>
  <c r="F37"/>
  <c r="F36"/>
  <c r="F35"/>
  <c r="F33"/>
  <c r="F32"/>
  <c r="F31"/>
  <c r="F30"/>
  <c r="F29"/>
  <c r="F28"/>
  <c r="F26"/>
  <c r="F24"/>
  <c r="F23"/>
  <c r="F22"/>
  <c r="F21"/>
  <c r="F20"/>
  <c r="F19"/>
  <c r="F18"/>
  <c r="F17"/>
  <c r="F16"/>
  <c r="F15"/>
  <c r="F14"/>
  <c r="F13"/>
  <c r="F12"/>
  <c r="F11"/>
  <c r="F9"/>
  <c r="E33"/>
  <c r="E32"/>
  <c r="E31"/>
  <c r="E30"/>
  <c r="E29"/>
  <c r="E28"/>
  <c r="E26"/>
  <c r="E24"/>
  <c r="E23"/>
  <c r="E22"/>
  <c r="E21"/>
  <c r="E20"/>
  <c r="E19"/>
  <c r="E18"/>
  <c r="E17"/>
  <c r="E16"/>
  <c r="E15"/>
  <c r="E14"/>
  <c r="E13"/>
  <c r="E12"/>
  <c r="E11"/>
  <c r="E9"/>
  <c r="E44"/>
  <c r="E43"/>
  <c r="E42"/>
  <c r="E41"/>
  <c r="E39"/>
  <c r="E38"/>
  <c r="E37"/>
  <c r="E36"/>
  <c r="E35"/>
  <c r="E45"/>
  <c r="D40"/>
  <c r="D34" s="1"/>
  <c r="D27"/>
  <c r="D25" s="1"/>
  <c r="D10"/>
  <c r="D8" s="1"/>
  <c r="F27" l="1"/>
  <c r="D7"/>
  <c r="D6" s="1"/>
  <c r="F10"/>
  <c r="G10" s="1"/>
  <c r="G33" i="2"/>
  <c r="G32"/>
  <c r="G31"/>
  <c r="G30"/>
  <c r="G29"/>
  <c r="G28"/>
  <c r="G27"/>
  <c r="G26"/>
  <c r="G25"/>
  <c r="G22"/>
  <c r="G21"/>
  <c r="G20"/>
  <c r="G19"/>
  <c r="G18"/>
  <c r="G17"/>
  <c r="G16"/>
  <c r="G15"/>
  <c r="G14"/>
  <c r="G13"/>
  <c r="G12"/>
  <c r="G11"/>
  <c r="G8"/>
  <c r="C7"/>
  <c r="B7"/>
  <c r="G44" i="1"/>
  <c r="G43"/>
  <c r="G42"/>
  <c r="G41"/>
  <c r="C40"/>
  <c r="E40" s="1"/>
  <c r="B40"/>
  <c r="B34" s="1"/>
  <c r="F34" s="1"/>
  <c r="G34" s="1"/>
  <c r="G39"/>
  <c r="G38"/>
  <c r="G37"/>
  <c r="G36"/>
  <c r="G35"/>
  <c r="C34"/>
  <c r="E34" s="1"/>
  <c r="G33"/>
  <c r="G32"/>
  <c r="G31"/>
  <c r="G30"/>
  <c r="G29"/>
  <c r="G28"/>
  <c r="G27"/>
  <c r="C27"/>
  <c r="E27" s="1"/>
  <c r="G26"/>
  <c r="B25"/>
  <c r="F25" s="1"/>
  <c r="G25" s="1"/>
  <c r="G23"/>
  <c r="G22"/>
  <c r="G21"/>
  <c r="G20"/>
  <c r="G19"/>
  <c r="G18"/>
  <c r="G17"/>
  <c r="G16"/>
  <c r="G15"/>
  <c r="G14"/>
  <c r="G13"/>
  <c r="G12"/>
  <c r="G11"/>
  <c r="C10"/>
  <c r="E10" s="1"/>
  <c r="G9"/>
  <c r="B8"/>
  <c r="B6" i="2" l="1"/>
  <c r="F6" s="1"/>
  <c r="F7"/>
  <c r="C8" i="1"/>
  <c r="E8" s="1"/>
  <c r="E7" s="1"/>
  <c r="E6" s="1"/>
  <c r="C25"/>
  <c r="E25" s="1"/>
  <c r="C6" i="2"/>
  <c r="G7"/>
  <c r="B7" i="1"/>
  <c r="B6" s="1"/>
  <c r="F6" s="1"/>
  <c r="G6" s="1"/>
  <c r="F40"/>
  <c r="G40" s="1"/>
  <c r="C7"/>
  <c r="C6" s="1"/>
  <c r="F8"/>
  <c r="G8" s="1"/>
  <c r="F7" l="1"/>
  <c r="G7" s="1"/>
  <c r="G6" i="2"/>
</calcChain>
</file>

<file path=xl/sharedStrings.xml><?xml version="1.0" encoding="utf-8"?>
<sst xmlns="http://schemas.openxmlformats.org/spreadsheetml/2006/main" count="199" uniqueCount="175">
  <si>
    <t>单位:万元</t>
  </si>
  <si>
    <t>科    目</t>
  </si>
  <si>
    <t>2020年
收入实绩</t>
  </si>
  <si>
    <t>增减额</t>
  </si>
  <si>
    <t>增减率%</t>
  </si>
  <si>
    <t>一般公共预算收入总计</t>
  </si>
  <si>
    <t>（一）税收收入</t>
  </si>
  <si>
    <t>（二）非税收入</t>
  </si>
  <si>
    <t>（一）返还性收入</t>
  </si>
  <si>
    <t>（二）一般性转移支付收入</t>
  </si>
  <si>
    <t>（三）专项转移支付收入</t>
  </si>
  <si>
    <t>（四）上解收入</t>
  </si>
  <si>
    <t>（五）上年结余收入</t>
  </si>
  <si>
    <t>（六）调入资金</t>
  </si>
  <si>
    <t>（七）债务转贷收入</t>
  </si>
  <si>
    <t>（八）动用预算稳定调节基金</t>
  </si>
  <si>
    <t>支出项目</t>
  </si>
  <si>
    <t>2021年预算数</t>
  </si>
  <si>
    <t>增减率（%）</t>
  </si>
  <si>
    <t>支出总计</t>
  </si>
  <si>
    <t>一、一般公共预算支出小计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</si>
  <si>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</si>
  <si>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</si>
  <si>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</si>
  <si>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</si>
  <si>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</si>
  <si>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</si>
  <si>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</si>
  <si>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</si>
  <si>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</si>
  <si>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</si>
  <si>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</si>
  <si>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</si>
  <si>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</si>
  <si>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</si>
  <si>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</si>
  <si>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</si>
  <si>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</si>
  <si>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</si>
  <si>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</si>
  <si>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</si>
  <si>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</si>
  <si>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</si>
  <si>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</si>
  <si>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</si>
  <si>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其他支出</t>
  </si>
  <si>
    <t>二、转移性支出</t>
  </si>
  <si>
    <t>三、债务还本支出</t>
  </si>
  <si>
    <t>2021年梅州市市级一般公共预算收入表（调整后）</t>
    <phoneticPr fontId="14" type="noConversion"/>
  </si>
  <si>
    <t>调整前</t>
    <phoneticPr fontId="14" type="noConversion"/>
  </si>
  <si>
    <t>调整后</t>
    <phoneticPr fontId="14" type="noConversion"/>
  </si>
  <si>
    <t>增减额</t>
    <phoneticPr fontId="14" type="noConversion"/>
  </si>
  <si>
    <t>2021年调整后预算数               比2020年收入实绩</t>
    <phoneticPr fontId="14" type="noConversion"/>
  </si>
  <si>
    <t>2020年          预算数</t>
    <phoneticPr fontId="14" type="noConversion"/>
  </si>
  <si>
    <t>2021年梅州市市级一般公共预算支出表（调整后）</t>
    <phoneticPr fontId="14" type="noConversion"/>
  </si>
  <si>
    <t>1.增值税</t>
  </si>
  <si>
    <t>2.企业所得税</t>
  </si>
  <si>
    <t>3.企业所得税退税</t>
  </si>
  <si>
    <t>4.个人所得税</t>
  </si>
  <si>
    <t>5.资源税</t>
  </si>
  <si>
    <t>6.城市维护建设税</t>
  </si>
  <si>
    <t>7.房产税</t>
  </si>
  <si>
    <t>8.印花税</t>
  </si>
  <si>
    <t>9.城镇土地使用税</t>
  </si>
  <si>
    <t>10.土地增值税</t>
  </si>
  <si>
    <t>11.车船税</t>
  </si>
  <si>
    <t>12.耕地占用税</t>
  </si>
  <si>
    <t>13.契税</t>
  </si>
  <si>
    <t>14.烟叶税</t>
  </si>
  <si>
    <t>15.环境保护税</t>
  </si>
  <si>
    <t>16.其他税收收入</t>
  </si>
  <si>
    <t>1.专项收入</t>
  </si>
  <si>
    <t>2.行政事业性收费收入</t>
  </si>
  <si>
    <t>3.罚没收入</t>
  </si>
  <si>
    <t>4.国有资本经营收入</t>
  </si>
  <si>
    <t>6.捐赠收入</t>
  </si>
  <si>
    <t>7.政府住房基金收入</t>
  </si>
  <si>
    <t>8.其他收入</t>
  </si>
  <si>
    <t>2.从国有资本经营预算调入一般公共预算</t>
  </si>
  <si>
    <t>3.从其他资金调入一般公共预算</t>
  </si>
  <si>
    <t>二、转移性收入合计</t>
    <phoneticPr fontId="14" type="noConversion"/>
  </si>
  <si>
    <t xml:space="preserve">2021年预算数 </t>
    <phoneticPr fontId="14" type="noConversion"/>
  </si>
  <si>
    <t>单位：万元</t>
    <phoneticPr fontId="15" type="noConversion"/>
  </si>
  <si>
    <t>收入项目</t>
    <phoneticPr fontId="15" type="noConversion"/>
  </si>
  <si>
    <t>金额</t>
    <phoneticPr fontId="15" type="noConversion"/>
  </si>
  <si>
    <t>支出功能科目</t>
    <phoneticPr fontId="15" type="noConversion"/>
  </si>
  <si>
    <t>资金性质</t>
    <phoneticPr fontId="15" type="noConversion"/>
  </si>
  <si>
    <t>一般公共预算收入总计</t>
    <phoneticPr fontId="15" type="noConversion"/>
  </si>
  <si>
    <t>一般公共预算支出总计</t>
    <phoneticPr fontId="15" type="noConversion"/>
  </si>
  <si>
    <t>政府性基金预算收入总计</t>
    <phoneticPr fontId="15" type="noConversion"/>
  </si>
  <si>
    <t>政府性基金预算支出总计</t>
    <phoneticPr fontId="15" type="noConversion"/>
  </si>
  <si>
    <t>一、新增收入来源情况</t>
    <phoneticPr fontId="15" type="noConversion"/>
  </si>
  <si>
    <t>一般公共预算</t>
    <phoneticPr fontId="15" type="noConversion"/>
  </si>
  <si>
    <t>政府性基金预算</t>
    <phoneticPr fontId="15" type="noConversion"/>
  </si>
  <si>
    <t>二、新增支出安排情况</t>
    <phoneticPr fontId="15" type="noConversion"/>
  </si>
  <si>
    <t>2310301地方政府一般债券还本支出</t>
    <phoneticPr fontId="15" type="noConversion"/>
  </si>
  <si>
    <t>2310411国有土地使用权出让金债务还本支出</t>
    <phoneticPr fontId="15" type="noConversion"/>
  </si>
  <si>
    <t>（一）新增一般债券资金</t>
    <phoneticPr fontId="15" type="noConversion"/>
  </si>
  <si>
    <t>（二）再融资一般债券资金</t>
    <phoneticPr fontId="15" type="noConversion"/>
  </si>
  <si>
    <t>（三）再融资专项债券资金</t>
    <phoneticPr fontId="14" type="noConversion"/>
  </si>
  <si>
    <t>2120399 其他城乡社区公共设施支出</t>
    <phoneticPr fontId="15" type="noConversion"/>
  </si>
  <si>
    <t>⒈G206线梅州至畲江段改线工程（梅畲快速干线）项目</t>
    <phoneticPr fontId="15" type="noConversion"/>
  </si>
  <si>
    <t>⒉江南新城地下综合管廊建设项目</t>
    <phoneticPr fontId="14" type="noConversion"/>
  </si>
  <si>
    <t>（一）新增一般债券资金安排的支出</t>
    <phoneticPr fontId="15" type="noConversion"/>
  </si>
  <si>
    <t>（二）再融资一般债券资金安排的支出</t>
    <phoneticPr fontId="15" type="noConversion"/>
  </si>
  <si>
    <t>（三）再融资专项债券资金安排的支出</t>
    <phoneticPr fontId="15" type="noConversion"/>
  </si>
  <si>
    <t xml:space="preserve"> 偿还2021年到期地方政府一般债券本金（市财政局）</t>
    <phoneticPr fontId="15" type="noConversion"/>
  </si>
  <si>
    <t xml:space="preserve"> 偿还2021年到期地方政府专项债券本金（市财政局）</t>
    <phoneticPr fontId="15" type="noConversion"/>
  </si>
  <si>
    <t>附表2</t>
    <phoneticPr fontId="15" type="noConversion"/>
  </si>
  <si>
    <t>附表4</t>
    <phoneticPr fontId="15" type="noConversion"/>
  </si>
  <si>
    <t>附表3</t>
    <phoneticPr fontId="15" type="noConversion"/>
  </si>
  <si>
    <t>单位：万元</t>
  </si>
  <si>
    <t>（一）城乡社区支出</t>
  </si>
  <si>
    <t>（二）其他支出</t>
  </si>
  <si>
    <t>（三）债务付息支出</t>
  </si>
  <si>
    <t>2021年梅州市市级政府性基金预算收入表（调整后）</t>
    <phoneticPr fontId="14" type="noConversion"/>
  </si>
  <si>
    <t>2021年梅州市市级政府性基金预算支出表（调整后）</t>
    <phoneticPr fontId="14" type="noConversion"/>
  </si>
  <si>
    <t>一、一般公共预算收入合计</t>
    <phoneticPr fontId="14" type="noConversion"/>
  </si>
  <si>
    <t>5.国有资源（资产）有偿使用收入</t>
    <phoneticPr fontId="14" type="noConversion"/>
  </si>
  <si>
    <t>1.从政府性基金预算调入一般公共预算</t>
    <phoneticPr fontId="14" type="noConversion"/>
  </si>
  <si>
    <t>项    目</t>
  </si>
  <si>
    <t>2021年预算数比
2020年收入实绩</t>
  </si>
  <si>
    <t>政府性基金收入合计</t>
  </si>
  <si>
    <t>一、市级政府性基金收入小计</t>
  </si>
  <si>
    <t xml:space="preserve">   抗疫特别国债转移支付收入</t>
  </si>
  <si>
    <t>　 政府性基金上解收入</t>
  </si>
  <si>
    <t xml:space="preserve"> 　政府性基金预算上年结余收入</t>
  </si>
  <si>
    <t>二、转移性收入小计</t>
    <phoneticPr fontId="14" type="noConversion"/>
  </si>
  <si>
    <t>调整前</t>
    <phoneticPr fontId="14" type="noConversion"/>
  </si>
  <si>
    <t>调整后</t>
    <phoneticPr fontId="14" type="noConversion"/>
  </si>
  <si>
    <t>2021年预算数</t>
    <phoneticPr fontId="14" type="noConversion"/>
  </si>
  <si>
    <t>2020年
预算数</t>
    <phoneticPr fontId="14" type="noConversion"/>
  </si>
  <si>
    <t>2021年预算数比
2020年预算数</t>
    <phoneticPr fontId="14" type="noConversion"/>
  </si>
  <si>
    <t>政府性基金支出合计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</si>
  <si>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</si>
  <si>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</si>
  <si>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</si>
  <si>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</si>
  <si>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</si>
  <si>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</si>
  <si>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其他政府性基金及对应专项债务收入安排的支出</t>
  </si>
  <si>
    <t xml:space="preserve">    福利彩票销售机构的业务费支出</t>
  </si>
  <si>
    <t xml:space="preserve">    彩票公益金安排的支出</t>
  </si>
  <si>
    <t>（四）债务发行费用支出</t>
  </si>
  <si>
    <t xml:space="preserve">（五）抗疫特别国债安排的支出 </t>
  </si>
  <si>
    <t>（一）政府性基金转移支付</t>
  </si>
  <si>
    <t xml:space="preserve">    政府性基金补助支出</t>
  </si>
  <si>
    <t xml:space="preserve">    政府性基金上解支出</t>
  </si>
  <si>
    <t>（二）调出资金</t>
  </si>
  <si>
    <t xml:space="preserve">    政府性基金预算调出资金</t>
  </si>
  <si>
    <t>一、政府性基金预算支出小计</t>
    <phoneticPr fontId="14" type="noConversion"/>
  </si>
  <si>
    <t>二、转移性支出小计</t>
    <phoneticPr fontId="14" type="noConversion"/>
  </si>
  <si>
    <t>2021年调整后预算数           比2020年</t>
    <phoneticPr fontId="14" type="noConversion"/>
  </si>
  <si>
    <t>增减额</t>
    <phoneticPr fontId="14" type="noConversion"/>
  </si>
  <si>
    <t>（一）国有土地收益基金收入</t>
    <phoneticPr fontId="14" type="noConversion"/>
  </si>
  <si>
    <t>（二）农业土地开发资金收入</t>
    <phoneticPr fontId="14" type="noConversion"/>
  </si>
  <si>
    <t>（三）国有土地使用权出让收入</t>
    <phoneticPr fontId="14" type="noConversion"/>
  </si>
  <si>
    <t>（四）彩票公益金收入</t>
    <phoneticPr fontId="14" type="noConversion"/>
  </si>
  <si>
    <t>（五）城市基础设施配套费收入</t>
    <phoneticPr fontId="14" type="noConversion"/>
  </si>
  <si>
    <t>（六）污水处理费收入</t>
    <phoneticPr fontId="14" type="noConversion"/>
  </si>
  <si>
    <t>（七）彩票发行机构和彩票销售机构的业务费用</t>
    <phoneticPr fontId="14" type="noConversion"/>
  </si>
  <si>
    <t>（八）专项债券对应项目专项收入</t>
    <phoneticPr fontId="14" type="noConversion"/>
  </si>
  <si>
    <t>（一）政府性基金转移收入</t>
    <phoneticPr fontId="14" type="noConversion"/>
  </si>
  <si>
    <t>（二）上年结余收入</t>
    <phoneticPr fontId="14" type="noConversion"/>
  </si>
  <si>
    <t>（三）债务转贷收入</t>
    <phoneticPr fontId="14" type="noConversion"/>
  </si>
  <si>
    <t>　 政府性基金补助收入</t>
    <phoneticPr fontId="14" type="noConversion"/>
  </si>
  <si>
    <t>增减额</t>
    <phoneticPr fontId="14" type="noConversion"/>
  </si>
  <si>
    <t>（四）上年结余（以前年度教育费附加结转）</t>
    <phoneticPr fontId="14" type="noConversion"/>
  </si>
  <si>
    <t>2050999 其他教育费附加安排的支出</t>
    <phoneticPr fontId="15" type="noConversion"/>
  </si>
  <si>
    <t>（四）以前年度教育费附加结转安排的支出</t>
    <phoneticPr fontId="15" type="noConversion"/>
  </si>
  <si>
    <t>⒈东山中学东山中学体育场馆BT项目资金</t>
    <phoneticPr fontId="14" type="noConversion"/>
  </si>
  <si>
    <t>⒉市曾宪梓中学“厕所革命”改造专项经费</t>
    <phoneticPr fontId="14" type="noConversion"/>
  </si>
  <si>
    <t>2021年梅州市市级新增财政预算总收入明细表</t>
    <phoneticPr fontId="15" type="noConversion"/>
  </si>
  <si>
    <t>附表5</t>
    <phoneticPr fontId="15" type="noConversion"/>
  </si>
  <si>
    <t>附表1</t>
    <phoneticPr fontId="15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</si>
</sst>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 ;[Red]\-0\ "/>
    <numFmt numFmtId="177" formatCode="_ * #,##0_ ;_ * \-#,##0_ ;_ * &quot;-&quot;??_ ;_ @_ "/>
    <numFmt numFmtId="178" formatCode="0_ "/>
    <numFmt numFmtId="179" formatCode="#,##0.00_ "/>
    <numFmt numFmtId="180" formatCode="#,##0.0"/>
    <numFmt numFmtId="181" formatCode="#,##0_ "/>
    <numFmt numFmtId="182" formatCode="#,##0_);[Red]\(#,##0\)"/>
    <numFmt numFmtId="183" formatCode="#,##0.0_ "/>
  </numFmts>
  <fonts count="46">
    <font>
      <sz val="12"/>
      <name val="宋体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1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文星标宋"/>
      <family val="3"/>
      <charset val="134"/>
    </font>
    <font>
      <sz val="12"/>
      <color theme="1"/>
      <name val="文星仿宋"/>
      <family val="3"/>
      <charset val="134"/>
    </font>
    <font>
      <sz val="12"/>
      <color theme="1"/>
      <name val="文星黑体"/>
      <family val="3"/>
      <charset val="134"/>
    </font>
    <font>
      <sz val="11"/>
      <color theme="1"/>
      <name val="文星黑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theme="1"/>
      <name val="文星仿宋"/>
      <family val="3"/>
      <charset val="134"/>
    </font>
    <font>
      <sz val="11"/>
      <color indexed="8"/>
      <name val="文星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1"/>
      <color theme="1"/>
      <name val="文星仿宋"/>
      <family val="3"/>
      <charset val="134"/>
    </font>
    <font>
      <sz val="18"/>
      <name val="文星标宋"/>
      <family val="3"/>
      <charset val="134"/>
    </font>
    <font>
      <b/>
      <sz val="18"/>
      <name val="文星仿宋"/>
      <family val="3"/>
      <charset val="134"/>
    </font>
    <font>
      <sz val="10"/>
      <name val="文星仿宋"/>
      <family val="3"/>
      <charset val="134"/>
    </font>
    <font>
      <sz val="12"/>
      <name val="文星仿宋"/>
      <family val="3"/>
      <charset val="134"/>
    </font>
    <font>
      <sz val="11"/>
      <name val="文星仿宋"/>
      <family val="3"/>
      <charset val="134"/>
    </font>
    <font>
      <sz val="12"/>
      <color indexed="8"/>
      <name val="宋体"/>
      <family val="3"/>
      <charset val="134"/>
    </font>
    <font>
      <sz val="10"/>
      <name val="Helv"/>
      <family val="2"/>
    </font>
    <font>
      <b/>
      <sz val="10"/>
      <name val="文星仿宋"/>
      <family val="3"/>
      <charset val="134"/>
    </font>
    <font>
      <sz val="10"/>
      <color theme="1"/>
      <name val="文星仿宋"/>
      <family val="3"/>
      <charset val="134"/>
    </font>
    <font>
      <b/>
      <sz val="10"/>
      <name val="宋体"/>
      <family val="3"/>
      <charset val="134"/>
      <scheme val="major"/>
    </font>
    <font>
      <b/>
      <sz val="10"/>
      <color theme="1"/>
      <name val="文星仿宋"/>
      <family val="3"/>
      <charset val="134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sz val="14"/>
      <color theme="1"/>
      <name val="黑体"/>
      <family val="3"/>
      <charset val="134"/>
    </font>
    <font>
      <sz val="20"/>
      <name val="方正小标宋简体"/>
      <family val="3"/>
      <charset val="134"/>
    </font>
    <font>
      <sz val="16"/>
      <color theme="1"/>
      <name val="黑体"/>
      <family val="3"/>
      <charset val="134"/>
    </font>
    <font>
      <sz val="22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">
    <xf numFmtId="0" fontId="0" fillId="0" borderId="0"/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/>
    <xf numFmtId="0" fontId="13" fillId="0" borderId="0"/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171">
    <xf numFmtId="0" fontId="0" fillId="0" borderId="0" xfId="0"/>
    <xf numFmtId="0" fontId="7" fillId="0" borderId="0" xfId="0" applyFont="1" applyFill="1" applyBorder="1" applyAlignment="1"/>
    <xf numFmtId="3" fontId="4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18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3" fontId="11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177" fontId="19" fillId="0" borderId="1" xfId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177" fontId="18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77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177" fontId="23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77" fontId="23" fillId="0" borderId="1" xfId="1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left" vertical="center" wrapText="1"/>
    </xf>
    <xf numFmtId="43" fontId="23" fillId="0" borderId="1" xfId="1" applyNumberFormat="1" applyFont="1" applyFill="1" applyBorder="1" applyAlignment="1">
      <alignment horizontal="left" vertical="center" wrapText="1"/>
    </xf>
    <xf numFmtId="177" fontId="28" fillId="0" borderId="1" xfId="1" applyNumberFormat="1" applyFont="1" applyFill="1" applyBorder="1" applyAlignment="1">
      <alignment horizontal="left" vertical="center" wrapText="1"/>
    </xf>
    <xf numFmtId="43" fontId="28" fillId="0" borderId="1" xfId="1" applyNumberFormat="1" applyFont="1" applyFill="1" applyBorder="1" applyAlignment="1">
      <alignment horizontal="left" vertical="center" wrapText="1"/>
    </xf>
    <xf numFmtId="43" fontId="23" fillId="0" borderId="1" xfId="1" applyNumberFormat="1" applyFont="1" applyFill="1" applyBorder="1" applyAlignment="1">
      <alignment horizontal="center" vertical="center" wrapText="1"/>
    </xf>
    <xf numFmtId="177" fontId="23" fillId="0" borderId="1" xfId="1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177" fontId="0" fillId="0" borderId="0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7" fontId="10" fillId="2" borderId="4" xfId="1" applyNumberFormat="1" applyFont="1" applyFill="1" applyBorder="1" applyAlignment="1">
      <alignment horizontal="center" vertical="center" wrapText="1" shrinkToFit="1"/>
    </xf>
    <xf numFmtId="0" fontId="30" fillId="0" borderId="0" xfId="15" applyFont="1" applyFill="1" applyBorder="1" applyAlignment="1">
      <alignment horizontal="center" vertical="center" wrapText="1"/>
    </xf>
    <xf numFmtId="0" fontId="31" fillId="0" borderId="0" xfId="15" applyFont="1" applyAlignment="1">
      <alignment vertical="center" wrapText="1"/>
    </xf>
    <xf numFmtId="0" fontId="32" fillId="0" borderId="0" xfId="15" applyFont="1" applyAlignment="1">
      <alignment vertical="center" wrapText="1"/>
    </xf>
    <xf numFmtId="0" fontId="33" fillId="2" borderId="8" xfId="15" applyFont="1" applyFill="1" applyBorder="1" applyAlignment="1">
      <alignment vertical="center" wrapText="1"/>
    </xf>
    <xf numFmtId="0" fontId="33" fillId="0" borderId="0" xfId="15" applyFont="1" applyAlignment="1">
      <alignment vertical="center" wrapText="1"/>
    </xf>
    <xf numFmtId="3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180" fontId="34" fillId="0" borderId="0" xfId="0" applyNumberFormat="1" applyFont="1" applyFill="1" applyBorder="1" applyAlignment="1"/>
    <xf numFmtId="0" fontId="35" fillId="0" borderId="0" xfId="16" applyFont="1" applyFill="1" applyAlignment="1"/>
    <xf numFmtId="0" fontId="13" fillId="0" borderId="0" xfId="16" applyFill="1">
      <alignment vertical="center"/>
    </xf>
    <xf numFmtId="0" fontId="12" fillId="0" borderId="1" xfId="17" applyNumberFormat="1" applyFont="1" applyFill="1" applyBorder="1" applyAlignment="1">
      <alignment horizontal="center" vertical="center" wrapText="1"/>
    </xf>
    <xf numFmtId="0" fontId="9" fillId="0" borderId="1" xfId="16" applyFont="1" applyFill="1" applyBorder="1" applyAlignment="1">
      <alignment horizontal="center" vertical="center" wrapText="1"/>
    </xf>
    <xf numFmtId="0" fontId="9" fillId="0" borderId="1" xfId="16" applyFont="1" applyFill="1" applyBorder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" xfId="16" applyNumberFormat="1" applyFont="1" applyFill="1" applyBorder="1" applyAlignment="1">
      <alignment vertical="center" wrapText="1"/>
    </xf>
    <xf numFmtId="0" fontId="13" fillId="0" borderId="0" xfId="16" applyFill="1" applyAlignment="1">
      <alignment vertical="center" wrapText="1"/>
    </xf>
    <xf numFmtId="0" fontId="12" fillId="0" borderId="5" xfId="16" applyFont="1" applyFill="1" applyBorder="1" applyAlignment="1">
      <alignment horizontal="center" vertical="center" wrapText="1"/>
    </xf>
    <xf numFmtId="0" fontId="12" fillId="0" borderId="1" xfId="16" applyNumberFormat="1" applyFont="1" applyFill="1" applyBorder="1" applyAlignment="1">
      <alignment horizontal="center" vertical="center" wrapText="1"/>
    </xf>
    <xf numFmtId="0" fontId="35" fillId="0" borderId="0" xfId="16" applyFont="1" applyFill="1" applyAlignment="1">
      <alignment vertical="center" wrapText="1"/>
    </xf>
    <xf numFmtId="181" fontId="12" fillId="0" borderId="1" xfId="16" applyNumberFormat="1" applyFont="1" applyFill="1" applyBorder="1" applyAlignment="1">
      <alignment horizontal="center" vertical="center" wrapText="1"/>
    </xf>
    <xf numFmtId="182" fontId="35" fillId="0" borderId="0" xfId="16" applyNumberFormat="1" applyFont="1" applyFill="1" applyAlignment="1">
      <alignment vertical="center" wrapText="1"/>
    </xf>
    <xf numFmtId="0" fontId="9" fillId="0" borderId="1" xfId="16" applyFont="1" applyFill="1" applyBorder="1" applyAlignment="1">
      <alignment vertical="center" wrapText="1"/>
    </xf>
    <xf numFmtId="182" fontId="6" fillId="0" borderId="0" xfId="16" applyNumberFormat="1" applyFont="1" applyFill="1" applyAlignment="1">
      <alignment vertical="center" wrapText="1"/>
    </xf>
    <xf numFmtId="0" fontId="6" fillId="0" borderId="0" xfId="16" applyFont="1" applyFill="1" applyAlignment="1">
      <alignment vertical="center" wrapText="1"/>
    </xf>
    <xf numFmtId="0" fontId="6" fillId="0" borderId="0" xfId="16" applyFont="1" applyFill="1" applyAlignment="1"/>
    <xf numFmtId="181" fontId="35" fillId="0" borderId="0" xfId="16" applyNumberFormat="1" applyFont="1" applyFill="1" applyAlignment="1">
      <alignment vertical="center" wrapText="1"/>
    </xf>
    <xf numFmtId="0" fontId="5" fillId="0" borderId="1" xfId="16" applyFont="1" applyFill="1" applyBorder="1" applyAlignment="1">
      <alignment vertical="center" wrapText="1"/>
    </xf>
    <xf numFmtId="0" fontId="0" fillId="0" borderId="0" xfId="16" applyFont="1" applyFill="1" applyAlignment="1">
      <alignment vertical="center" wrapText="1"/>
    </xf>
    <xf numFmtId="0" fontId="3" fillId="0" borderId="0" xfId="19" applyFont="1" applyFill="1" applyBorder="1" applyAlignment="1">
      <alignment vertical="center" wrapText="1"/>
    </xf>
    <xf numFmtId="182" fontId="36" fillId="0" borderId="1" xfId="16" applyNumberFormat="1" applyFont="1" applyFill="1" applyBorder="1" applyAlignment="1">
      <alignment horizontal="right" vertical="center" wrapText="1"/>
    </xf>
    <xf numFmtId="181" fontId="36" fillId="0" borderId="1" xfId="16" applyNumberFormat="1" applyFont="1" applyFill="1" applyBorder="1" applyAlignment="1">
      <alignment vertical="center" wrapText="1"/>
    </xf>
    <xf numFmtId="179" fontId="36" fillId="0" borderId="1" xfId="16" applyNumberFormat="1" applyFont="1" applyFill="1" applyBorder="1" applyAlignment="1">
      <alignment horizontal="right" vertical="center" wrapText="1"/>
    </xf>
    <xf numFmtId="182" fontId="36" fillId="0" borderId="1" xfId="16" applyNumberFormat="1" applyFont="1" applyFill="1" applyBorder="1" applyAlignment="1">
      <alignment vertical="center" wrapText="1"/>
    </xf>
    <xf numFmtId="181" fontId="31" fillId="0" borderId="1" xfId="16" applyNumberFormat="1" applyFont="1" applyFill="1" applyBorder="1" applyAlignment="1">
      <alignment vertical="center" wrapText="1"/>
    </xf>
    <xf numFmtId="179" fontId="31" fillId="0" borderId="1" xfId="16" applyNumberFormat="1" applyFont="1" applyFill="1" applyBorder="1" applyAlignment="1">
      <alignment horizontal="right" vertical="center" wrapText="1"/>
    </xf>
    <xf numFmtId="181" fontId="37" fillId="0" borderId="1" xfId="19" applyNumberFormat="1" applyFont="1" applyFill="1" applyBorder="1" applyAlignment="1">
      <alignment vertical="center" wrapText="1"/>
    </xf>
    <xf numFmtId="182" fontId="37" fillId="0" borderId="1" xfId="19" applyNumberFormat="1" applyFont="1" applyFill="1" applyBorder="1" applyAlignment="1">
      <alignment vertical="center" wrapText="1"/>
    </xf>
    <xf numFmtId="182" fontId="31" fillId="0" borderId="1" xfId="16" applyNumberFormat="1" applyFont="1" applyFill="1" applyBorder="1" applyAlignment="1">
      <alignment vertical="center" wrapText="1"/>
    </xf>
    <xf numFmtId="183" fontId="31" fillId="0" borderId="1" xfId="16" applyNumberFormat="1" applyFont="1" applyFill="1" applyBorder="1" applyAlignment="1">
      <alignment horizontal="right" vertical="center" wrapText="1"/>
    </xf>
    <xf numFmtId="182" fontId="36" fillId="0" borderId="1" xfId="19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/>
    <xf numFmtId="3" fontId="38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vertical="center"/>
    </xf>
    <xf numFmtId="3" fontId="38" fillId="0" borderId="4" xfId="0" applyNumberFormat="1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center" vertical="center"/>
    </xf>
    <xf numFmtId="180" fontId="38" fillId="0" borderId="1" xfId="0" applyNumberFormat="1" applyFont="1" applyFill="1" applyBorder="1" applyAlignment="1">
      <alignment horizontal="center" vertical="center"/>
    </xf>
    <xf numFmtId="177" fontId="39" fillId="0" borderId="1" xfId="1" applyNumberFormat="1" applyFont="1" applyFill="1" applyBorder="1" applyAlignment="1">
      <alignment horizontal="left" vertical="center" wrapText="1"/>
    </xf>
    <xf numFmtId="43" fontId="39" fillId="0" borderId="1" xfId="1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38" fillId="0" borderId="4" xfId="0" applyNumberFormat="1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left" vertical="center" wrapText="1"/>
    </xf>
    <xf numFmtId="177" fontId="37" fillId="0" borderId="1" xfId="1" applyNumberFormat="1" applyFont="1" applyFill="1" applyBorder="1" applyAlignment="1">
      <alignment horizontal="left" vertical="center" wrapText="1"/>
    </xf>
    <xf numFmtId="43" fontId="37" fillId="0" borderId="1" xfId="1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right" vertical="center"/>
    </xf>
    <xf numFmtId="1" fontId="40" fillId="0" borderId="1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 applyProtection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vertical="center" wrapText="1"/>
    </xf>
    <xf numFmtId="0" fontId="40" fillId="0" borderId="6" xfId="0" applyFont="1" applyFill="1" applyBorder="1" applyAlignment="1">
      <alignment vertical="center" wrapText="1"/>
    </xf>
    <xf numFmtId="3" fontId="41" fillId="0" borderId="0" xfId="0" applyNumberFormat="1" applyFont="1" applyFill="1" applyBorder="1" applyAlignment="1"/>
    <xf numFmtId="0" fontId="41" fillId="0" borderId="0" xfId="0" applyFont="1" applyFill="1" applyBorder="1" applyAlignment="1"/>
    <xf numFmtId="0" fontId="40" fillId="0" borderId="6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38" fillId="0" borderId="5" xfId="0" applyNumberFormat="1" applyFont="1" applyFill="1" applyBorder="1" applyAlignment="1">
      <alignment horizontal="left" vertical="center"/>
    </xf>
    <xf numFmtId="0" fontId="12" fillId="0" borderId="1" xfId="16" applyFont="1" applyFill="1" applyBorder="1" applyAlignment="1">
      <alignment horizontal="center" vertical="center" wrapText="1"/>
    </xf>
    <xf numFmtId="0" fontId="13" fillId="0" borderId="0" xfId="16" applyFont="1" applyFill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3" fontId="37" fillId="0" borderId="1" xfId="1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45" fillId="0" borderId="0" xfId="0" applyNumberFormat="1" applyFont="1" applyFill="1" applyBorder="1" applyAlignment="1">
      <alignment horizontal="center" vertical="center"/>
    </xf>
    <xf numFmtId="3" fontId="38" fillId="0" borderId="5" xfId="0" applyNumberFormat="1" applyFont="1" applyFill="1" applyBorder="1" applyAlignment="1">
      <alignment horizontal="center"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3" fontId="38" fillId="0" borderId="3" xfId="0" applyNumberFormat="1" applyFont="1" applyFill="1" applyBorder="1" applyAlignment="1">
      <alignment horizontal="center" vertical="center" wrapText="1"/>
    </xf>
    <xf numFmtId="3" fontId="38" fillId="0" borderId="4" xfId="0" applyNumberFormat="1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 shrinkToFit="1"/>
    </xf>
    <xf numFmtId="177" fontId="10" fillId="2" borderId="3" xfId="1" applyNumberFormat="1" applyFont="1" applyFill="1" applyBorder="1" applyAlignment="1">
      <alignment horizontal="center" vertical="center" wrapText="1" shrinkToFit="1"/>
    </xf>
    <xf numFmtId="177" fontId="10" fillId="2" borderId="4" xfId="1" applyNumberFormat="1" applyFont="1" applyFill="1" applyBorder="1" applyAlignment="1">
      <alignment horizontal="center" vertical="center" wrapText="1" shrinkToFit="1"/>
    </xf>
    <xf numFmtId="177" fontId="10" fillId="2" borderId="5" xfId="1" applyNumberFormat="1" applyFont="1" applyFill="1" applyBorder="1" applyAlignment="1">
      <alignment horizontal="center" vertical="center" wrapText="1" shrinkToFit="1"/>
    </xf>
    <xf numFmtId="177" fontId="10" fillId="2" borderId="7" xfId="1" applyNumberFormat="1" applyFont="1" applyFill="1" applyBorder="1" applyAlignment="1">
      <alignment horizontal="center" vertical="center" wrapText="1" shrinkToFit="1"/>
    </xf>
    <xf numFmtId="177" fontId="10" fillId="2" borderId="2" xfId="1" applyNumberFormat="1" applyFont="1" applyFill="1" applyBorder="1" applyAlignment="1">
      <alignment horizontal="center" vertical="center" wrapText="1" shrinkToFit="1"/>
    </xf>
    <xf numFmtId="3" fontId="43" fillId="0" borderId="0" xfId="0" applyNumberFormat="1" applyFont="1" applyFill="1" applyBorder="1" applyAlignment="1">
      <alignment horizontal="center" vertical="center" wrapText="1"/>
    </xf>
    <xf numFmtId="0" fontId="35" fillId="0" borderId="0" xfId="16" applyFont="1" applyFill="1" applyAlignment="1">
      <alignment horizontal="center"/>
    </xf>
    <xf numFmtId="0" fontId="12" fillId="0" borderId="5" xfId="16" applyFont="1" applyFill="1" applyBorder="1" applyAlignment="1">
      <alignment horizontal="center" vertical="center" wrapText="1"/>
    </xf>
    <xf numFmtId="0" fontId="12" fillId="0" borderId="7" xfId="16" applyFont="1" applyFill="1" applyBorder="1" applyAlignment="1">
      <alignment horizontal="center" vertical="center" wrapText="1"/>
    </xf>
    <xf numFmtId="0" fontId="12" fillId="0" borderId="3" xfId="16" applyFont="1" applyFill="1" applyBorder="1" applyAlignment="1">
      <alignment horizontal="center" vertical="center" wrapText="1"/>
    </xf>
    <xf numFmtId="0" fontId="12" fillId="0" borderId="9" xfId="16" applyFont="1" applyFill="1" applyBorder="1" applyAlignment="1">
      <alignment horizontal="center" vertical="center" wrapText="1"/>
    </xf>
    <xf numFmtId="0" fontId="29" fillId="0" borderId="0" xfId="15" applyFont="1" applyFill="1" applyBorder="1" applyAlignment="1">
      <alignment horizontal="center" vertical="center" wrapText="1"/>
    </xf>
    <xf numFmtId="0" fontId="12" fillId="0" borderId="5" xfId="16" applyNumberFormat="1" applyFont="1" applyFill="1" applyBorder="1" applyAlignment="1">
      <alignment horizontal="center" vertical="center" wrapText="1"/>
    </xf>
    <xf numFmtId="0" fontId="12" fillId="0" borderId="2" xfId="16" applyNumberFormat="1" applyFont="1" applyFill="1" applyBorder="1" applyAlignment="1">
      <alignment horizontal="center" vertical="center" wrapText="1"/>
    </xf>
    <xf numFmtId="0" fontId="23" fillId="0" borderId="8" xfId="15" applyFont="1" applyFill="1" applyBorder="1" applyAlignment="1">
      <alignment horizontal="center" vertical="center" wrapText="1"/>
    </xf>
    <xf numFmtId="0" fontId="29" fillId="2" borderId="0" xfId="15" applyFont="1" applyFill="1" applyBorder="1" applyAlignment="1">
      <alignment horizontal="center" vertical="center" wrapText="1"/>
    </xf>
    <xf numFmtId="0" fontId="23" fillId="2" borderId="8" xfId="15" applyFont="1" applyFill="1" applyBorder="1" applyAlignment="1">
      <alignment horizontal="right" vertical="center" wrapText="1"/>
    </xf>
    <xf numFmtId="0" fontId="12" fillId="0" borderId="1" xfId="16" applyNumberFormat="1" applyFont="1" applyFill="1" applyBorder="1" applyAlignment="1">
      <alignment horizontal="center" vertical="center" wrapText="1"/>
    </xf>
  </cellXfs>
  <cellStyles count="20">
    <cellStyle name="常规" xfId="0" builtinId="0"/>
    <cellStyle name="常规 10" xfId="9"/>
    <cellStyle name="常规 10 2" xfId="10"/>
    <cellStyle name="常规 10 2 2" xfId="14"/>
    <cellStyle name="常规 10 3 2 2" xfId="7"/>
    <cellStyle name="常规 11" xfId="13"/>
    <cellStyle name="常规 11 2 2" xfId="17"/>
    <cellStyle name="常规 12" xfId="2"/>
    <cellStyle name="常规 14 2 2 2 2" xfId="18"/>
    <cellStyle name="常规 2" xfId="11"/>
    <cellStyle name="常规 2 2" xfId="6"/>
    <cellStyle name="常规 2 2 2" xfId="4"/>
    <cellStyle name="常规 2 3" xfId="8"/>
    <cellStyle name="常规 9" xfId="3"/>
    <cellStyle name="常规_政府性基金预算收支表（综合科2016-1-7）" xfId="15"/>
    <cellStyle name="常规_政府性基金预算收支表（综合科2016-1-7） 2 2" xfId="19"/>
    <cellStyle name="常规_政府性基金预算收支表（综合科2016-1-7） 4" xfId="16"/>
    <cellStyle name="千位分隔" xfId="1" builtinId="3"/>
    <cellStyle name="千位分隔 2" xfId="12"/>
    <cellStyle name="千位分隔[0] 3" xf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24"/>
  <sheetViews>
    <sheetView tabSelected="1" workbookViewId="0">
      <pane ySplit="8" topLeftCell="A9" activePane="bottomLeft" state="frozen"/>
      <selection pane="bottomLeft" activeCell="H11" sqref="H11"/>
    </sheetView>
  </sheetViews>
  <sheetFormatPr defaultRowHeight="27.75" customHeight="1"/>
  <cols>
    <col min="1" max="1" width="47" style="36" customWidth="1"/>
    <col min="2" max="2" width="10" style="37" customWidth="1"/>
    <col min="3" max="3" width="15.5" style="9" customWidth="1"/>
    <col min="4" max="4" width="15.5" style="10" customWidth="1"/>
    <col min="5" max="7" width="9" style="9"/>
    <col min="8" max="8" width="65.75" style="9" customWidth="1"/>
    <col min="9" max="16384" width="9" style="9"/>
  </cols>
  <sheetData>
    <row r="1" spans="1:4" ht="27.75" customHeight="1">
      <c r="A1" s="140" t="s">
        <v>174</v>
      </c>
      <c r="B1" s="8"/>
    </row>
    <row r="2" spans="1:4" ht="27.75" customHeight="1">
      <c r="A2" s="143" t="s">
        <v>172</v>
      </c>
      <c r="B2" s="143"/>
      <c r="C2" s="143"/>
      <c r="D2" s="143"/>
    </row>
    <row r="3" spans="1:4" s="12" customFormat="1" ht="27.75" customHeight="1">
      <c r="A3" s="11"/>
      <c r="B3" s="11"/>
      <c r="D3" s="13" t="s">
        <v>82</v>
      </c>
    </row>
    <row r="4" spans="1:4" s="16" customFormat="1" ht="27.75" customHeight="1">
      <c r="A4" s="14" t="s">
        <v>83</v>
      </c>
      <c r="B4" s="14" t="s">
        <v>84</v>
      </c>
      <c r="C4" s="14" t="s">
        <v>85</v>
      </c>
      <c r="D4" s="15" t="s">
        <v>86</v>
      </c>
    </row>
    <row r="5" spans="1:4" s="20" customFormat="1" ht="27.75" customHeight="1">
      <c r="A5" s="14" t="s">
        <v>87</v>
      </c>
      <c r="B5" s="17">
        <f>B10+B11+B13</f>
        <v>156151</v>
      </c>
      <c r="C5" s="18"/>
      <c r="D5" s="19"/>
    </row>
    <row r="6" spans="1:4" s="20" customFormat="1" ht="27.75" customHeight="1">
      <c r="A6" s="14" t="s">
        <v>88</v>
      </c>
      <c r="B6" s="17">
        <f>B15+B18+B22</f>
        <v>156151</v>
      </c>
      <c r="C6" s="18"/>
      <c r="D6" s="19"/>
    </row>
    <row r="7" spans="1:4" s="20" customFormat="1" ht="27.75" customHeight="1">
      <c r="A7" s="14" t="s">
        <v>89</v>
      </c>
      <c r="B7" s="17">
        <f>B12</f>
        <v>115286</v>
      </c>
      <c r="C7" s="19"/>
      <c r="D7" s="21"/>
    </row>
    <row r="8" spans="1:4" s="20" customFormat="1" ht="27.75" customHeight="1">
      <c r="A8" s="14" t="s">
        <v>90</v>
      </c>
      <c r="B8" s="17">
        <f>B21</f>
        <v>115286</v>
      </c>
      <c r="C8" s="19"/>
      <c r="D8" s="21"/>
    </row>
    <row r="9" spans="1:4" s="20" customFormat="1" ht="27.75" customHeight="1">
      <c r="A9" s="22" t="s">
        <v>91</v>
      </c>
      <c r="B9" s="23">
        <f>SUM(B10:B13)</f>
        <v>271437</v>
      </c>
      <c r="C9" s="24"/>
      <c r="D9" s="25"/>
    </row>
    <row r="10" spans="1:4" s="20" customFormat="1" ht="27.75" customHeight="1">
      <c r="A10" s="26" t="s">
        <v>97</v>
      </c>
      <c r="B10" s="27">
        <v>35000</v>
      </c>
      <c r="C10" s="24"/>
      <c r="D10" s="28" t="s">
        <v>92</v>
      </c>
    </row>
    <row r="11" spans="1:4" s="30" customFormat="1" ht="27.75" customHeight="1">
      <c r="A11" s="26" t="s">
        <v>98</v>
      </c>
      <c r="B11" s="27">
        <v>120192</v>
      </c>
      <c r="C11" s="24"/>
      <c r="D11" s="28" t="s">
        <v>92</v>
      </c>
    </row>
    <row r="12" spans="1:4" s="29" customFormat="1" ht="27.75" customHeight="1">
      <c r="A12" s="26" t="s">
        <v>99</v>
      </c>
      <c r="B12" s="27">
        <v>115286</v>
      </c>
      <c r="C12" s="24"/>
      <c r="D12" s="28" t="s">
        <v>93</v>
      </c>
    </row>
    <row r="13" spans="1:4" s="29" customFormat="1" ht="27.75" customHeight="1">
      <c r="A13" s="26" t="s">
        <v>167</v>
      </c>
      <c r="B13" s="27">
        <v>959</v>
      </c>
      <c r="C13" s="24"/>
      <c r="D13" s="28" t="s">
        <v>92</v>
      </c>
    </row>
    <row r="14" spans="1:4" s="12" customFormat="1" ht="27.75" customHeight="1">
      <c r="A14" s="22" t="s">
        <v>94</v>
      </c>
      <c r="B14" s="23">
        <f>B15+B18+B20</f>
        <v>270478</v>
      </c>
      <c r="C14" s="31"/>
      <c r="D14" s="32"/>
    </row>
    <row r="15" spans="1:4" s="12" customFormat="1" ht="27.75" customHeight="1">
      <c r="A15" s="26" t="s">
        <v>103</v>
      </c>
      <c r="B15" s="27">
        <f>SUM(B16:B17)</f>
        <v>35000</v>
      </c>
      <c r="C15" s="31"/>
      <c r="D15" s="28" t="s">
        <v>92</v>
      </c>
    </row>
    <row r="16" spans="1:4" s="33" customFormat="1" ht="27.75" customHeight="1">
      <c r="A16" s="26" t="s">
        <v>101</v>
      </c>
      <c r="B16" s="27">
        <v>25000</v>
      </c>
      <c r="C16" s="34" t="s">
        <v>100</v>
      </c>
      <c r="D16" s="28"/>
    </row>
    <row r="17" spans="1:4" s="33" customFormat="1" ht="27.75" customHeight="1">
      <c r="A17" s="26" t="s">
        <v>102</v>
      </c>
      <c r="B17" s="27">
        <v>10000</v>
      </c>
      <c r="C17" s="34" t="s">
        <v>100</v>
      </c>
      <c r="D17" s="28"/>
    </row>
    <row r="18" spans="1:4" s="12" customFormat="1" ht="27.75" customHeight="1">
      <c r="A18" s="26" t="s">
        <v>104</v>
      </c>
      <c r="B18" s="27">
        <f>B19</f>
        <v>120192</v>
      </c>
      <c r="C18" s="31"/>
      <c r="D18" s="28" t="s">
        <v>92</v>
      </c>
    </row>
    <row r="19" spans="1:4" s="12" customFormat="1" ht="27.75" customHeight="1">
      <c r="A19" s="35" t="s">
        <v>106</v>
      </c>
      <c r="B19" s="27">
        <v>120192</v>
      </c>
      <c r="C19" s="34" t="s">
        <v>95</v>
      </c>
      <c r="D19" s="28"/>
    </row>
    <row r="20" spans="1:4" s="12" customFormat="1" ht="27.75" customHeight="1">
      <c r="A20" s="26" t="s">
        <v>105</v>
      </c>
      <c r="B20" s="27">
        <f>B21</f>
        <v>115286</v>
      </c>
      <c r="C20" s="31"/>
      <c r="D20" s="32"/>
    </row>
    <row r="21" spans="1:4" s="12" customFormat="1" ht="45.75" customHeight="1">
      <c r="A21" s="35" t="s">
        <v>107</v>
      </c>
      <c r="B21" s="27">
        <v>115286</v>
      </c>
      <c r="C21" s="34" t="s">
        <v>96</v>
      </c>
      <c r="D21" s="28" t="s">
        <v>93</v>
      </c>
    </row>
    <row r="22" spans="1:4" ht="27.75" customHeight="1">
      <c r="A22" s="35" t="s">
        <v>169</v>
      </c>
      <c r="B22" s="27">
        <f>B23+B24</f>
        <v>959</v>
      </c>
      <c r="C22" s="137"/>
      <c r="D22" s="28" t="s">
        <v>92</v>
      </c>
    </row>
    <row r="23" spans="1:4" ht="27.75" customHeight="1">
      <c r="A23" s="136" t="s">
        <v>170</v>
      </c>
      <c r="B23" s="27">
        <v>809</v>
      </c>
      <c r="C23" s="136" t="s">
        <v>168</v>
      </c>
      <c r="D23" s="138"/>
    </row>
    <row r="24" spans="1:4" ht="27.75" customHeight="1">
      <c r="A24" s="136" t="s">
        <v>171</v>
      </c>
      <c r="B24" s="27">
        <v>150</v>
      </c>
      <c r="C24" s="136" t="s">
        <v>168</v>
      </c>
      <c r="D24" s="138"/>
    </row>
  </sheetData>
  <mergeCells count="1">
    <mergeCell ref="A2:D2"/>
  </mergeCells>
  <phoneticPr fontId="15" type="noConversion"/>
  <printOptions horizontalCentered="1"/>
  <pageMargins left="0.51181102362204722" right="0.59055118110236227" top="0.74803149606299213" bottom="0.74803149606299213" header="0.31496062992125984" footer="0.31496062992125984"/>
  <pageSetup paperSize="9" scale="97" firstPageNumber="5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N52"/>
  <sheetViews>
    <sheetView showZeros="0" workbookViewId="0">
      <selection activeCell="B8" sqref="B8"/>
    </sheetView>
  </sheetViews>
  <sheetFormatPr defaultColWidth="20.25" defaultRowHeight="14.25"/>
  <cols>
    <col min="1" max="1" width="32.5" style="2" customWidth="1"/>
    <col min="2" max="2" width="12" style="2" customWidth="1"/>
    <col min="3" max="3" width="12.125" style="2" customWidth="1"/>
    <col min="4" max="4" width="11.25" style="2" customWidth="1"/>
    <col min="5" max="5" width="11" style="2" customWidth="1"/>
    <col min="6" max="6" width="11.125" style="2" customWidth="1"/>
    <col min="7" max="7" width="10.5" style="4" customWidth="1"/>
    <col min="8" max="244" width="20.25" style="2" customWidth="1"/>
    <col min="245" max="248" width="20.25" style="5"/>
    <col min="249" max="16384" width="20.25" style="1"/>
  </cols>
  <sheetData>
    <row r="1" spans="1:8" s="9" customFormat="1" ht="18" customHeight="1">
      <c r="A1" s="142" t="s">
        <v>108</v>
      </c>
      <c r="B1" s="8"/>
      <c r="D1" s="10"/>
    </row>
    <row r="2" spans="1:8" s="3" customFormat="1" ht="42" customHeight="1">
      <c r="A2" s="144" t="s">
        <v>48</v>
      </c>
      <c r="B2" s="144"/>
      <c r="C2" s="144"/>
      <c r="D2" s="144"/>
      <c r="E2" s="144"/>
      <c r="F2" s="144"/>
      <c r="G2" s="144"/>
      <c r="H2" s="6"/>
    </row>
    <row r="3" spans="1:8" s="105" customFormat="1" ht="21.75" customHeight="1">
      <c r="A3" s="104"/>
      <c r="B3" s="104"/>
      <c r="C3" s="104"/>
      <c r="D3" s="104"/>
      <c r="E3" s="104"/>
      <c r="F3" s="104"/>
      <c r="G3" s="141" t="s">
        <v>0</v>
      </c>
    </row>
    <row r="4" spans="1:8" s="107" customFormat="1" ht="24.75" customHeight="1">
      <c r="A4" s="147" t="s">
        <v>1</v>
      </c>
      <c r="B4" s="147" t="s">
        <v>2</v>
      </c>
      <c r="C4" s="149" t="s">
        <v>81</v>
      </c>
      <c r="D4" s="149"/>
      <c r="E4" s="149"/>
      <c r="F4" s="145" t="s">
        <v>52</v>
      </c>
      <c r="G4" s="146"/>
      <c r="H4" s="106"/>
    </row>
    <row r="5" spans="1:8" s="107" customFormat="1" ht="19.5" customHeight="1">
      <c r="A5" s="148"/>
      <c r="B5" s="148"/>
      <c r="C5" s="108" t="s">
        <v>49</v>
      </c>
      <c r="D5" s="108" t="s">
        <v>50</v>
      </c>
      <c r="E5" s="108" t="s">
        <v>51</v>
      </c>
      <c r="F5" s="109" t="s">
        <v>3</v>
      </c>
      <c r="G5" s="110" t="s">
        <v>4</v>
      </c>
      <c r="H5" s="106"/>
    </row>
    <row r="6" spans="1:8" s="114" customFormat="1" ht="18.75" customHeight="1">
      <c r="A6" s="108" t="s">
        <v>5</v>
      </c>
      <c r="B6" s="111">
        <f>B7+B34</f>
        <v>1512741</v>
      </c>
      <c r="C6" s="111">
        <f>C7+C34</f>
        <v>549412</v>
      </c>
      <c r="D6" s="111">
        <f>D7+D34</f>
        <v>705563</v>
      </c>
      <c r="E6" s="111">
        <f>E7+E34</f>
        <v>156151</v>
      </c>
      <c r="F6" s="111">
        <f>D6-B6</f>
        <v>-807178</v>
      </c>
      <c r="G6" s="112">
        <f t="shared" ref="G6:G23" si="0">IFERROR(F6/B6*100,"")</f>
        <v>-53.358638392163627</v>
      </c>
      <c r="H6" s="113"/>
    </row>
    <row r="7" spans="1:8" s="114" customFormat="1" ht="18.75" customHeight="1">
      <c r="A7" s="115" t="s">
        <v>117</v>
      </c>
      <c r="B7" s="111">
        <f>B8+B25</f>
        <v>204362</v>
      </c>
      <c r="C7" s="111">
        <f>C8+C25</f>
        <v>214580</v>
      </c>
      <c r="D7" s="111">
        <f>D8+D25</f>
        <v>214580</v>
      </c>
      <c r="E7" s="111">
        <f>E8+E25</f>
        <v>0</v>
      </c>
      <c r="F7" s="111">
        <f>D7-B7</f>
        <v>10218</v>
      </c>
      <c r="G7" s="112">
        <f t="shared" si="0"/>
        <v>4.9999510672238481</v>
      </c>
      <c r="H7" s="113"/>
    </row>
    <row r="8" spans="1:8" s="114" customFormat="1" ht="18.75" customHeight="1">
      <c r="A8" s="116" t="s">
        <v>6</v>
      </c>
      <c r="B8" s="117">
        <f>SUM(B9:B24)</f>
        <v>139137</v>
      </c>
      <c r="C8" s="117">
        <f>SUM(C9:C24)</f>
        <v>146090</v>
      </c>
      <c r="D8" s="117">
        <f>SUM(D9:D24)</f>
        <v>146090</v>
      </c>
      <c r="E8" s="117">
        <f t="shared" ref="E8:E33" si="1">D8-C8</f>
        <v>0</v>
      </c>
      <c r="F8" s="117">
        <f t="shared" ref="F8:F45" si="2">D8-B8</f>
        <v>6953</v>
      </c>
      <c r="G8" s="118">
        <f t="shared" si="0"/>
        <v>4.9972329430704985</v>
      </c>
      <c r="H8" s="113"/>
    </row>
    <row r="9" spans="1:8" s="121" customFormat="1" ht="18.75" customHeight="1">
      <c r="A9" s="119" t="s">
        <v>55</v>
      </c>
      <c r="B9" s="117">
        <v>44411</v>
      </c>
      <c r="C9" s="117">
        <v>45316</v>
      </c>
      <c r="D9" s="117">
        <v>45316</v>
      </c>
      <c r="E9" s="117">
        <f t="shared" si="1"/>
        <v>0</v>
      </c>
      <c r="F9" s="117">
        <f t="shared" si="2"/>
        <v>905</v>
      </c>
      <c r="G9" s="118">
        <f t="shared" si="0"/>
        <v>2.0377834320326045</v>
      </c>
      <c r="H9" s="120"/>
    </row>
    <row r="10" spans="1:8" s="121" customFormat="1" ht="18.75" customHeight="1">
      <c r="A10" s="119" t="s">
        <v>56</v>
      </c>
      <c r="B10" s="117">
        <v>11200</v>
      </c>
      <c r="C10" s="117">
        <f>12780-808</f>
        <v>11972</v>
      </c>
      <c r="D10" s="117">
        <f>12780-808</f>
        <v>11972</v>
      </c>
      <c r="E10" s="117">
        <f t="shared" si="1"/>
        <v>0</v>
      </c>
      <c r="F10" s="117">
        <f t="shared" si="2"/>
        <v>772</v>
      </c>
      <c r="G10" s="118">
        <f t="shared" si="0"/>
        <v>6.8928571428571423</v>
      </c>
    </row>
    <row r="11" spans="1:8" s="121" customFormat="1" ht="18.75" customHeight="1">
      <c r="A11" s="119" t="s">
        <v>57</v>
      </c>
      <c r="B11" s="117"/>
      <c r="C11" s="117"/>
      <c r="D11" s="117"/>
      <c r="E11" s="117">
        <f t="shared" si="1"/>
        <v>0</v>
      </c>
      <c r="F11" s="117">
        <f t="shared" si="2"/>
        <v>0</v>
      </c>
      <c r="G11" s="118" t="str">
        <f t="shared" si="0"/>
        <v/>
      </c>
    </row>
    <row r="12" spans="1:8" s="121" customFormat="1" ht="18.75" customHeight="1">
      <c r="A12" s="119" t="s">
        <v>58</v>
      </c>
      <c r="B12" s="117">
        <v>4103</v>
      </c>
      <c r="C12" s="117">
        <v>4410</v>
      </c>
      <c r="D12" s="117">
        <v>4410</v>
      </c>
      <c r="E12" s="117">
        <f t="shared" si="1"/>
        <v>0</v>
      </c>
      <c r="F12" s="117">
        <f t="shared" si="2"/>
        <v>307</v>
      </c>
      <c r="G12" s="118">
        <f t="shared" si="0"/>
        <v>7.4823300024372417</v>
      </c>
    </row>
    <row r="13" spans="1:8" s="121" customFormat="1" ht="18.75" customHeight="1">
      <c r="A13" s="119" t="s">
        <v>59</v>
      </c>
      <c r="B13" s="117">
        <v>59</v>
      </c>
      <c r="C13" s="117">
        <v>63</v>
      </c>
      <c r="D13" s="117">
        <v>63</v>
      </c>
      <c r="E13" s="118">
        <f t="shared" si="1"/>
        <v>0</v>
      </c>
      <c r="F13" s="117">
        <f t="shared" si="2"/>
        <v>4</v>
      </c>
      <c r="G13" s="118">
        <f t="shared" si="0"/>
        <v>6.7796610169491522</v>
      </c>
      <c r="H13" s="120"/>
    </row>
    <row r="14" spans="1:8" s="121" customFormat="1" ht="18.75" customHeight="1">
      <c r="A14" s="119" t="s">
        <v>60</v>
      </c>
      <c r="B14" s="117">
        <v>38350</v>
      </c>
      <c r="C14" s="117">
        <v>40260</v>
      </c>
      <c r="D14" s="117">
        <v>40260</v>
      </c>
      <c r="E14" s="117">
        <f t="shared" si="1"/>
        <v>0</v>
      </c>
      <c r="F14" s="117">
        <f t="shared" si="2"/>
        <v>1910</v>
      </c>
      <c r="G14" s="118">
        <f t="shared" si="0"/>
        <v>4.9804432855280316</v>
      </c>
    </row>
    <row r="15" spans="1:8" s="121" customFormat="1" ht="18.75" customHeight="1">
      <c r="A15" s="119" t="s">
        <v>61</v>
      </c>
      <c r="B15" s="117">
        <v>7854</v>
      </c>
      <c r="C15" s="117">
        <v>8500</v>
      </c>
      <c r="D15" s="117">
        <v>8500</v>
      </c>
      <c r="E15" s="117">
        <f t="shared" si="1"/>
        <v>0</v>
      </c>
      <c r="F15" s="117">
        <f t="shared" si="2"/>
        <v>646</v>
      </c>
      <c r="G15" s="118">
        <f t="shared" si="0"/>
        <v>8.2251082251082259</v>
      </c>
    </row>
    <row r="16" spans="1:8" s="121" customFormat="1" ht="18.75" customHeight="1">
      <c r="A16" s="119" t="s">
        <v>62</v>
      </c>
      <c r="B16" s="117">
        <v>2837</v>
      </c>
      <c r="C16" s="117">
        <v>3080</v>
      </c>
      <c r="D16" s="117">
        <v>3080</v>
      </c>
      <c r="E16" s="117">
        <f t="shared" si="1"/>
        <v>0</v>
      </c>
      <c r="F16" s="117">
        <f t="shared" si="2"/>
        <v>243</v>
      </c>
      <c r="G16" s="118">
        <f t="shared" si="0"/>
        <v>8.5653859710962283</v>
      </c>
    </row>
    <row r="17" spans="1:8" s="121" customFormat="1" ht="18.75" customHeight="1">
      <c r="A17" s="119" t="s">
        <v>63</v>
      </c>
      <c r="B17" s="117">
        <v>1583</v>
      </c>
      <c r="C17" s="117">
        <v>1710</v>
      </c>
      <c r="D17" s="117">
        <v>1710</v>
      </c>
      <c r="E17" s="117">
        <f t="shared" si="1"/>
        <v>0</v>
      </c>
      <c r="F17" s="117">
        <f t="shared" si="2"/>
        <v>127</v>
      </c>
      <c r="G17" s="118">
        <f t="shared" si="0"/>
        <v>8.0227416298168048</v>
      </c>
    </row>
    <row r="18" spans="1:8" s="121" customFormat="1" ht="18.75" customHeight="1">
      <c r="A18" s="119" t="s">
        <v>64</v>
      </c>
      <c r="B18" s="117">
        <v>12207</v>
      </c>
      <c r="C18" s="117">
        <v>13014</v>
      </c>
      <c r="D18" s="117">
        <v>13014</v>
      </c>
      <c r="E18" s="117">
        <f t="shared" si="1"/>
        <v>0</v>
      </c>
      <c r="F18" s="117">
        <f t="shared" si="2"/>
        <v>807</v>
      </c>
      <c r="G18" s="118">
        <f t="shared" si="0"/>
        <v>6.6109609240599649</v>
      </c>
    </row>
    <row r="19" spans="1:8" s="121" customFormat="1" ht="18.75" customHeight="1">
      <c r="A19" s="119" t="s">
        <v>65</v>
      </c>
      <c r="B19" s="117">
        <v>3611</v>
      </c>
      <c r="C19" s="117">
        <v>3650</v>
      </c>
      <c r="D19" s="117">
        <v>3650</v>
      </c>
      <c r="E19" s="117">
        <f t="shared" si="1"/>
        <v>0</v>
      </c>
      <c r="F19" s="117">
        <f t="shared" si="2"/>
        <v>39</v>
      </c>
      <c r="G19" s="118">
        <f t="shared" si="0"/>
        <v>1.0800332317917474</v>
      </c>
      <c r="H19" s="120"/>
    </row>
    <row r="20" spans="1:8" s="121" customFormat="1" ht="18.75" customHeight="1">
      <c r="A20" s="119" t="s">
        <v>66</v>
      </c>
      <c r="B20" s="117">
        <v>2184</v>
      </c>
      <c r="C20" s="117">
        <v>2380</v>
      </c>
      <c r="D20" s="117">
        <v>2380</v>
      </c>
      <c r="E20" s="117">
        <f t="shared" si="1"/>
        <v>0</v>
      </c>
      <c r="F20" s="117">
        <f t="shared" si="2"/>
        <v>196</v>
      </c>
      <c r="G20" s="118">
        <f t="shared" si="0"/>
        <v>8.9743589743589745</v>
      </c>
      <c r="H20" s="120"/>
    </row>
    <row r="21" spans="1:8" s="121" customFormat="1" ht="18.75" customHeight="1">
      <c r="A21" s="119" t="s">
        <v>67</v>
      </c>
      <c r="B21" s="117">
        <v>10681</v>
      </c>
      <c r="C21" s="117">
        <v>11680</v>
      </c>
      <c r="D21" s="117">
        <v>11680</v>
      </c>
      <c r="E21" s="117">
        <f t="shared" si="1"/>
        <v>0</v>
      </c>
      <c r="F21" s="117">
        <f t="shared" si="2"/>
        <v>999</v>
      </c>
      <c r="G21" s="118">
        <f t="shared" si="0"/>
        <v>9.3530568298848422</v>
      </c>
      <c r="H21" s="120"/>
    </row>
    <row r="22" spans="1:8" s="121" customFormat="1" ht="18.75" customHeight="1">
      <c r="A22" s="119" t="s">
        <v>68</v>
      </c>
      <c r="B22" s="117"/>
      <c r="C22" s="117"/>
      <c r="D22" s="117"/>
      <c r="E22" s="117">
        <f t="shared" si="1"/>
        <v>0</v>
      </c>
      <c r="F22" s="117">
        <f t="shared" si="2"/>
        <v>0</v>
      </c>
      <c r="G22" s="118" t="str">
        <f t="shared" si="0"/>
        <v/>
      </c>
      <c r="H22" s="122"/>
    </row>
    <row r="23" spans="1:8" s="121" customFormat="1" ht="18.75" customHeight="1">
      <c r="A23" s="119" t="s">
        <v>69</v>
      </c>
      <c r="B23" s="117">
        <v>50</v>
      </c>
      <c r="C23" s="117">
        <v>55</v>
      </c>
      <c r="D23" s="117">
        <v>55</v>
      </c>
      <c r="E23" s="117">
        <f t="shared" si="1"/>
        <v>0</v>
      </c>
      <c r="F23" s="117">
        <f t="shared" si="2"/>
        <v>5</v>
      </c>
      <c r="G23" s="118">
        <f t="shared" si="0"/>
        <v>10</v>
      </c>
    </row>
    <row r="24" spans="1:8" s="121" customFormat="1" ht="18.75" customHeight="1">
      <c r="A24" s="119" t="s">
        <v>70</v>
      </c>
      <c r="B24" s="117">
        <v>7</v>
      </c>
      <c r="C24" s="117"/>
      <c r="D24" s="117"/>
      <c r="E24" s="117">
        <f t="shared" si="1"/>
        <v>0</v>
      </c>
      <c r="F24" s="117">
        <f t="shared" si="2"/>
        <v>-7</v>
      </c>
      <c r="G24" s="123"/>
    </row>
    <row r="25" spans="1:8" s="121" customFormat="1" ht="18.75" customHeight="1">
      <c r="A25" s="124" t="s">
        <v>7</v>
      </c>
      <c r="B25" s="117">
        <f>SUM(B26:B33)</f>
        <v>65225</v>
      </c>
      <c r="C25" s="117">
        <f>SUM(C26:C33)</f>
        <v>68490</v>
      </c>
      <c r="D25" s="117">
        <f>SUM(D26:D33)</f>
        <v>68490</v>
      </c>
      <c r="E25" s="117">
        <f t="shared" si="1"/>
        <v>0</v>
      </c>
      <c r="F25" s="117">
        <f t="shared" si="2"/>
        <v>3265</v>
      </c>
      <c r="G25" s="118">
        <f t="shared" ref="G25:G45" si="3">IFERROR(F25/B25*100,"")</f>
        <v>5.0057493292449209</v>
      </c>
      <c r="H25" s="120"/>
    </row>
    <row r="26" spans="1:8" s="121" customFormat="1" ht="18.75" customHeight="1">
      <c r="A26" s="119" t="s">
        <v>71</v>
      </c>
      <c r="B26" s="117">
        <v>21608</v>
      </c>
      <c r="C26" s="117">
        <v>21850</v>
      </c>
      <c r="D26" s="117">
        <v>21850</v>
      </c>
      <c r="E26" s="117">
        <f t="shared" si="1"/>
        <v>0</v>
      </c>
      <c r="F26" s="117">
        <f t="shared" si="2"/>
        <v>242</v>
      </c>
      <c r="G26" s="118">
        <f t="shared" si="3"/>
        <v>1.1199555720103667</v>
      </c>
      <c r="H26" s="120"/>
    </row>
    <row r="27" spans="1:8" s="121" customFormat="1" ht="18.75" customHeight="1">
      <c r="A27" s="119" t="s">
        <v>72</v>
      </c>
      <c r="B27" s="117">
        <v>7633</v>
      </c>
      <c r="C27" s="117">
        <f>8379+18</f>
        <v>8397</v>
      </c>
      <c r="D27" s="117">
        <f>8379+18</f>
        <v>8397</v>
      </c>
      <c r="E27" s="117">
        <f t="shared" si="1"/>
        <v>0</v>
      </c>
      <c r="F27" s="117">
        <f t="shared" si="2"/>
        <v>764</v>
      </c>
      <c r="G27" s="118">
        <f t="shared" si="3"/>
        <v>10.009170706144372</v>
      </c>
    </row>
    <row r="28" spans="1:8" s="121" customFormat="1" ht="18.75" customHeight="1">
      <c r="A28" s="119" t="s">
        <v>73</v>
      </c>
      <c r="B28" s="117">
        <v>4545</v>
      </c>
      <c r="C28" s="117">
        <v>5000</v>
      </c>
      <c r="D28" s="117">
        <v>5000</v>
      </c>
      <c r="E28" s="117">
        <f t="shared" si="1"/>
        <v>0</v>
      </c>
      <c r="F28" s="117">
        <f t="shared" si="2"/>
        <v>455</v>
      </c>
      <c r="G28" s="118">
        <f t="shared" si="3"/>
        <v>10.011001100110011</v>
      </c>
    </row>
    <row r="29" spans="1:8" s="121" customFormat="1" ht="18.75" customHeight="1">
      <c r="A29" s="119" t="s">
        <v>74</v>
      </c>
      <c r="B29" s="117"/>
      <c r="C29" s="117"/>
      <c r="D29" s="117"/>
      <c r="E29" s="117">
        <f t="shared" si="1"/>
        <v>0</v>
      </c>
      <c r="F29" s="117">
        <f t="shared" si="2"/>
        <v>0</v>
      </c>
      <c r="G29" s="118" t="str">
        <f t="shared" si="3"/>
        <v/>
      </c>
    </row>
    <row r="30" spans="1:8" s="121" customFormat="1" ht="18.75" customHeight="1">
      <c r="A30" s="125" t="s">
        <v>118</v>
      </c>
      <c r="B30" s="117">
        <v>28387</v>
      </c>
      <c r="C30" s="117">
        <v>30180</v>
      </c>
      <c r="D30" s="117">
        <v>30180</v>
      </c>
      <c r="E30" s="117">
        <f t="shared" si="1"/>
        <v>0</v>
      </c>
      <c r="F30" s="117">
        <f t="shared" si="2"/>
        <v>1793</v>
      </c>
      <c r="G30" s="118">
        <f t="shared" si="3"/>
        <v>6.316271532743861</v>
      </c>
    </row>
    <row r="31" spans="1:8" s="121" customFormat="1" ht="18.75" customHeight="1">
      <c r="A31" s="119" t="s">
        <v>75</v>
      </c>
      <c r="B31" s="117"/>
      <c r="C31" s="117"/>
      <c r="D31" s="117"/>
      <c r="E31" s="117">
        <f t="shared" si="1"/>
        <v>0</v>
      </c>
      <c r="F31" s="117">
        <f t="shared" si="2"/>
        <v>0</v>
      </c>
      <c r="G31" s="118" t="str">
        <f t="shared" si="3"/>
        <v/>
      </c>
    </row>
    <row r="32" spans="1:8" s="121" customFormat="1" ht="18.75" customHeight="1">
      <c r="A32" s="119" t="s">
        <v>76</v>
      </c>
      <c r="B32" s="117">
        <v>3040</v>
      </c>
      <c r="C32" s="117">
        <v>3050</v>
      </c>
      <c r="D32" s="117">
        <v>3050</v>
      </c>
      <c r="E32" s="117">
        <f t="shared" si="1"/>
        <v>0</v>
      </c>
      <c r="F32" s="117">
        <f t="shared" si="2"/>
        <v>10</v>
      </c>
      <c r="G32" s="118">
        <f t="shared" si="3"/>
        <v>0.3289473684210526</v>
      </c>
    </row>
    <row r="33" spans="1:248" s="121" customFormat="1" ht="18.75" customHeight="1">
      <c r="A33" s="119" t="s">
        <v>77</v>
      </c>
      <c r="B33" s="117">
        <v>12</v>
      </c>
      <c r="C33" s="117">
        <v>13</v>
      </c>
      <c r="D33" s="117">
        <v>13</v>
      </c>
      <c r="E33" s="117">
        <f t="shared" si="1"/>
        <v>0</v>
      </c>
      <c r="F33" s="117">
        <f t="shared" si="2"/>
        <v>1</v>
      </c>
      <c r="G33" s="118">
        <f t="shared" si="3"/>
        <v>8.3333333333333321</v>
      </c>
    </row>
    <row r="34" spans="1:248" s="121" customFormat="1" ht="18.75" customHeight="1">
      <c r="A34" s="133" t="s">
        <v>80</v>
      </c>
      <c r="B34" s="111">
        <f>B35+B36+B37+B38+B39+B40+B44+B45</f>
        <v>1308379</v>
      </c>
      <c r="C34" s="111">
        <f>C35+C36+C37+C38+C39+C40+C44+C45</f>
        <v>334832</v>
      </c>
      <c r="D34" s="111">
        <f>D35+D36+D37+D38+D39+D40+D44+D45</f>
        <v>490983</v>
      </c>
      <c r="E34" s="111">
        <f t="shared" ref="E34:E44" si="4">D34-C34</f>
        <v>156151</v>
      </c>
      <c r="F34" s="111">
        <f t="shared" si="2"/>
        <v>-817396</v>
      </c>
      <c r="G34" s="112">
        <f t="shared" si="3"/>
        <v>-62.473946769246524</v>
      </c>
    </row>
    <row r="35" spans="1:248" s="121" customFormat="1" ht="18.75" customHeight="1">
      <c r="A35" s="126" t="s">
        <v>8</v>
      </c>
      <c r="B35" s="117">
        <v>36153</v>
      </c>
      <c r="C35" s="117">
        <v>36153</v>
      </c>
      <c r="D35" s="117">
        <v>36153</v>
      </c>
      <c r="E35" s="117">
        <f t="shared" si="4"/>
        <v>0</v>
      </c>
      <c r="F35" s="117">
        <f t="shared" si="2"/>
        <v>0</v>
      </c>
      <c r="G35" s="118">
        <f t="shared" si="3"/>
        <v>0</v>
      </c>
    </row>
    <row r="36" spans="1:248" s="121" customFormat="1" ht="18.75" customHeight="1">
      <c r="A36" s="126" t="s">
        <v>9</v>
      </c>
      <c r="B36" s="117">
        <v>362464</v>
      </c>
      <c r="C36" s="117">
        <v>40979</v>
      </c>
      <c r="D36" s="117">
        <v>40979</v>
      </c>
      <c r="E36" s="117">
        <f t="shared" si="4"/>
        <v>0</v>
      </c>
      <c r="F36" s="117">
        <f t="shared" si="2"/>
        <v>-321485</v>
      </c>
      <c r="G36" s="118">
        <f t="shared" si="3"/>
        <v>-88.694325505429504</v>
      </c>
    </row>
    <row r="37" spans="1:248" s="121" customFormat="1" ht="18.75" customHeight="1">
      <c r="A37" s="126" t="s">
        <v>10</v>
      </c>
      <c r="B37" s="117">
        <v>460246</v>
      </c>
      <c r="C37" s="117">
        <v>8835</v>
      </c>
      <c r="D37" s="117">
        <v>8835</v>
      </c>
      <c r="E37" s="117">
        <f t="shared" si="4"/>
        <v>0</v>
      </c>
      <c r="F37" s="117">
        <f t="shared" si="2"/>
        <v>-451411</v>
      </c>
      <c r="G37" s="118">
        <f t="shared" si="3"/>
        <v>-98.080374408468515</v>
      </c>
    </row>
    <row r="38" spans="1:248" s="121" customFormat="1" ht="18.75" customHeight="1">
      <c r="A38" s="126" t="s">
        <v>11</v>
      </c>
      <c r="B38" s="117">
        <v>6218</v>
      </c>
      <c r="C38" s="117">
        <v>9122</v>
      </c>
      <c r="D38" s="117">
        <v>9122</v>
      </c>
      <c r="E38" s="117">
        <f t="shared" si="4"/>
        <v>0</v>
      </c>
      <c r="F38" s="117">
        <f t="shared" si="2"/>
        <v>2904</v>
      </c>
      <c r="G38" s="118">
        <f t="shared" si="3"/>
        <v>46.703119974268255</v>
      </c>
    </row>
    <row r="39" spans="1:248" s="121" customFormat="1" ht="18.75" customHeight="1">
      <c r="A39" s="126" t="s">
        <v>12</v>
      </c>
      <c r="B39" s="117">
        <v>80077</v>
      </c>
      <c r="C39" s="117"/>
      <c r="D39" s="117">
        <v>959</v>
      </c>
      <c r="E39" s="117">
        <f t="shared" si="4"/>
        <v>959</v>
      </c>
      <c r="F39" s="117">
        <f t="shared" si="2"/>
        <v>-79118</v>
      </c>
      <c r="G39" s="118">
        <f t="shared" si="3"/>
        <v>-98.802402687413363</v>
      </c>
    </row>
    <row r="40" spans="1:248" s="121" customFormat="1" ht="18.75" customHeight="1">
      <c r="A40" s="126" t="s">
        <v>13</v>
      </c>
      <c r="B40" s="117">
        <f>SUM(B41:B43)</f>
        <v>196416</v>
      </c>
      <c r="C40" s="117">
        <f>SUM(C41:C43)</f>
        <v>179743</v>
      </c>
      <c r="D40" s="117">
        <f>SUM(D41:D43)</f>
        <v>179743</v>
      </c>
      <c r="E40" s="117">
        <f t="shared" si="4"/>
        <v>0</v>
      </c>
      <c r="F40" s="117">
        <f t="shared" si="2"/>
        <v>-16673</v>
      </c>
      <c r="G40" s="118">
        <f t="shared" si="3"/>
        <v>-8.4886159986966447</v>
      </c>
    </row>
    <row r="41" spans="1:248" s="121" customFormat="1" ht="18.75" customHeight="1">
      <c r="A41" s="127" t="s">
        <v>119</v>
      </c>
      <c r="B41" s="117">
        <v>110000</v>
      </c>
      <c r="C41" s="117">
        <v>149000</v>
      </c>
      <c r="D41" s="117">
        <v>149000</v>
      </c>
      <c r="E41" s="117">
        <f t="shared" si="4"/>
        <v>0</v>
      </c>
      <c r="F41" s="117">
        <f t="shared" si="2"/>
        <v>39000</v>
      </c>
      <c r="G41" s="118">
        <f t="shared" si="3"/>
        <v>35.454545454545453</v>
      </c>
    </row>
    <row r="42" spans="1:248" s="121" customFormat="1" ht="18.75" customHeight="1">
      <c r="A42" s="127" t="s">
        <v>78</v>
      </c>
      <c r="B42" s="117">
        <v>890</v>
      </c>
      <c r="C42" s="117">
        <v>743</v>
      </c>
      <c r="D42" s="117">
        <v>743</v>
      </c>
      <c r="E42" s="117">
        <f t="shared" si="4"/>
        <v>0</v>
      </c>
      <c r="F42" s="117">
        <f t="shared" si="2"/>
        <v>-147</v>
      </c>
      <c r="G42" s="118">
        <f t="shared" si="3"/>
        <v>-16.516853932584269</v>
      </c>
    </row>
    <row r="43" spans="1:248" s="129" customFormat="1" ht="18.75" customHeight="1">
      <c r="A43" s="128" t="s">
        <v>79</v>
      </c>
      <c r="B43" s="117">
        <v>85526</v>
      </c>
      <c r="C43" s="117">
        <v>30000</v>
      </c>
      <c r="D43" s="117">
        <v>30000</v>
      </c>
      <c r="E43" s="117">
        <f t="shared" si="4"/>
        <v>0</v>
      </c>
      <c r="F43" s="117">
        <f t="shared" si="2"/>
        <v>-55526</v>
      </c>
      <c r="G43" s="118">
        <f t="shared" si="3"/>
        <v>-64.922947407805808</v>
      </c>
      <c r="IK43" s="130"/>
      <c r="IL43" s="130"/>
      <c r="IM43" s="130"/>
      <c r="IN43" s="130"/>
    </row>
    <row r="44" spans="1:248" s="129" customFormat="1" ht="18.75" customHeight="1">
      <c r="A44" s="131" t="s">
        <v>14</v>
      </c>
      <c r="B44" s="117">
        <v>113191</v>
      </c>
      <c r="C44" s="117"/>
      <c r="D44" s="117">
        <f>35000+120192</f>
        <v>155192</v>
      </c>
      <c r="E44" s="117">
        <f t="shared" si="4"/>
        <v>155192</v>
      </c>
      <c r="F44" s="117">
        <f t="shared" si="2"/>
        <v>42001</v>
      </c>
      <c r="G44" s="118">
        <f t="shared" si="3"/>
        <v>37.106307038545467</v>
      </c>
      <c r="IK44" s="130"/>
      <c r="IL44" s="130"/>
      <c r="IM44" s="130"/>
      <c r="IN44" s="130"/>
    </row>
    <row r="45" spans="1:248" s="129" customFormat="1" ht="18.75" customHeight="1">
      <c r="A45" s="132" t="s">
        <v>15</v>
      </c>
      <c r="B45" s="117">
        <v>53614</v>
      </c>
      <c r="C45" s="117">
        <v>60000</v>
      </c>
      <c r="D45" s="117">
        <v>60000</v>
      </c>
      <c r="E45" s="117">
        <f>D45-C45</f>
        <v>0</v>
      </c>
      <c r="F45" s="117">
        <f t="shared" si="2"/>
        <v>6386</v>
      </c>
      <c r="G45" s="139">
        <f t="shared" si="3"/>
        <v>11.911068004625658</v>
      </c>
      <c r="IK45" s="130"/>
      <c r="IL45" s="130"/>
      <c r="IM45" s="130"/>
      <c r="IN45" s="130"/>
    </row>
    <row r="46" spans="1:248" s="69" customFormat="1">
      <c r="IK46" s="70"/>
      <c r="IL46" s="70"/>
      <c r="IM46" s="70"/>
      <c r="IN46" s="70"/>
    </row>
    <row r="47" spans="1:248" s="69" customFormat="1">
      <c r="G47" s="71"/>
      <c r="IK47" s="70"/>
      <c r="IL47" s="70"/>
      <c r="IM47" s="70"/>
      <c r="IN47" s="70"/>
    </row>
    <row r="48" spans="1:248" s="69" customFormat="1">
      <c r="G48" s="71"/>
      <c r="IK48" s="70"/>
      <c r="IL48" s="70"/>
      <c r="IM48" s="70"/>
      <c r="IN48" s="70"/>
    </row>
    <row r="49" spans="7:248" s="69" customFormat="1">
      <c r="G49" s="71"/>
      <c r="IK49" s="70"/>
      <c r="IL49" s="70"/>
      <c r="IM49" s="70"/>
      <c r="IN49" s="70"/>
    </row>
    <row r="50" spans="7:248" s="69" customFormat="1">
      <c r="G50" s="71"/>
      <c r="IK50" s="70"/>
      <c r="IL50" s="70"/>
      <c r="IM50" s="70"/>
      <c r="IN50" s="70"/>
    </row>
    <row r="51" spans="7:248" s="69" customFormat="1">
      <c r="G51" s="71"/>
      <c r="IK51" s="70"/>
      <c r="IL51" s="70"/>
      <c r="IM51" s="70"/>
      <c r="IN51" s="70"/>
    </row>
    <row r="52" spans="7:248" s="2" customFormat="1" ht="13.5">
      <c r="G52" s="4"/>
    </row>
  </sheetData>
  <mergeCells count="5">
    <mergeCell ref="A2:G2"/>
    <mergeCell ref="F4:G4"/>
    <mergeCell ref="A4:A5"/>
    <mergeCell ref="B4:B5"/>
    <mergeCell ref="C4:E4"/>
  </mergeCells>
  <phoneticPr fontId="14" type="noConversion"/>
  <printOptions horizontalCentered="1"/>
  <pageMargins left="0.31496062992125984" right="0.39370078740157483" top="0.62992125984251968" bottom="0.43307086614173229" header="0.31496062992125984" footer="0.31496062992125984"/>
  <pageSetup paperSize="9" scale="82" firstPageNumber="6" fitToWidth="0" fitToHeight="0" orientation="portrait" useFirstPageNumber="1" r:id="rId1"/>
  <headerFooter>
    <oddFooter>&amp;C&amp;P</oddFooter>
  </headerFooter>
  <ignoredErrors>
    <ignoredError sqref="B4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IK39"/>
  <sheetViews>
    <sheetView showZeros="0" workbookViewId="0">
      <pane ySplit="6" topLeftCell="A19" activePane="bottomLeft" state="frozen"/>
      <selection activeCell="H9" sqref="H9"/>
      <selection pane="bottomLeft" activeCell="G33" sqref="G33"/>
    </sheetView>
  </sheetViews>
  <sheetFormatPr defaultColWidth="9" defaultRowHeight="14.25"/>
  <cols>
    <col min="1" max="1" width="24.5" style="43" customWidth="1"/>
    <col min="2" max="2" width="9.125" style="57" customWidth="1"/>
    <col min="3" max="5" width="8.75" style="57" customWidth="1"/>
    <col min="6" max="6" width="10.25" style="43" customWidth="1"/>
    <col min="7" max="7" width="9.5" style="60" customWidth="1"/>
    <col min="8" max="11" width="9" style="43"/>
    <col min="12" max="12" width="11.625" style="43" bestFit="1" customWidth="1"/>
    <col min="13" max="241" width="9" style="43"/>
    <col min="242" max="245" width="9" style="44"/>
    <col min="246" max="16384" width="9" style="56"/>
  </cols>
  <sheetData>
    <row r="1" spans="1:245" s="9" customFormat="1" ht="20.25" customHeight="1">
      <c r="A1" s="140" t="s">
        <v>110</v>
      </c>
      <c r="C1" s="10"/>
      <c r="G1" s="10"/>
    </row>
    <row r="2" spans="1:245" s="43" customFormat="1" ht="25.5" customHeight="1">
      <c r="A2" s="158" t="s">
        <v>54</v>
      </c>
      <c r="B2" s="158"/>
      <c r="C2" s="158"/>
      <c r="D2" s="158"/>
      <c r="E2" s="158"/>
      <c r="F2" s="158"/>
      <c r="G2" s="158"/>
      <c r="IH2" s="44"/>
      <c r="II2" s="44"/>
      <c r="IJ2" s="44"/>
      <c r="IK2" s="44"/>
    </row>
    <row r="3" spans="1:245" s="43" customFormat="1">
      <c r="A3" s="45"/>
      <c r="B3" s="46"/>
      <c r="C3" s="46"/>
      <c r="D3" s="46"/>
      <c r="E3" s="46"/>
      <c r="G3" s="59" t="s">
        <v>0</v>
      </c>
      <c r="IH3" s="44"/>
      <c r="II3" s="44"/>
      <c r="IJ3" s="44"/>
      <c r="IK3" s="44"/>
    </row>
    <row r="4" spans="1:245" s="62" customFormat="1" ht="30" customHeight="1">
      <c r="A4" s="152" t="s">
        <v>16</v>
      </c>
      <c r="B4" s="153" t="s">
        <v>53</v>
      </c>
      <c r="C4" s="155" t="s">
        <v>17</v>
      </c>
      <c r="D4" s="156"/>
      <c r="E4" s="157"/>
      <c r="F4" s="150" t="s">
        <v>152</v>
      </c>
      <c r="G4" s="15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</row>
    <row r="5" spans="1:245" s="62" customFormat="1" ht="30" customHeight="1">
      <c r="A5" s="152"/>
      <c r="B5" s="154"/>
      <c r="C5" s="63" t="s">
        <v>49</v>
      </c>
      <c r="D5" s="63" t="s">
        <v>50</v>
      </c>
      <c r="E5" s="63" t="s">
        <v>166</v>
      </c>
      <c r="F5" s="49" t="s">
        <v>3</v>
      </c>
      <c r="G5" s="58" t="s">
        <v>18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</row>
    <row r="6" spans="1:245" s="52" customFormat="1" ht="23.25" customHeight="1">
      <c r="A6" s="50" t="s">
        <v>19</v>
      </c>
      <c r="B6" s="27">
        <f>B7+B33+B34</f>
        <v>550722.00872000004</v>
      </c>
      <c r="C6" s="27">
        <f>C7+C33+C34</f>
        <v>549411.91433499998</v>
      </c>
      <c r="D6" s="27">
        <f>D7+D33+D34</f>
        <v>705562.91433499998</v>
      </c>
      <c r="E6" s="27">
        <f>E7+E33+E34</f>
        <v>156150.5</v>
      </c>
      <c r="F6" s="42">
        <f>D6-B6</f>
        <v>154840.90561499994</v>
      </c>
      <c r="G6" s="41">
        <f>F6/B6*100</f>
        <v>28.115982866725176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</row>
    <row r="7" spans="1:245" s="48" customFormat="1" ht="20.25" customHeight="1">
      <c r="A7" s="7" t="s">
        <v>20</v>
      </c>
      <c r="B7" s="27">
        <f>SUM(B8:B32)</f>
        <v>426584.70102000004</v>
      </c>
      <c r="C7" s="27">
        <f>SUM(C8:C32)-0.5</f>
        <v>429320.20633499994</v>
      </c>
      <c r="D7" s="27">
        <f>SUM(D8:D32)-0.5</f>
        <v>465279.20633499994</v>
      </c>
      <c r="E7" s="27">
        <f>SUM(E8:E32)-0.5</f>
        <v>35958.5</v>
      </c>
      <c r="F7" s="42">
        <f t="shared" ref="F7:F34" si="0">D7-B7</f>
        <v>38694.5053149999</v>
      </c>
      <c r="G7" s="41">
        <f>F7/B7*100</f>
        <v>9.0707672409437272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</row>
    <row r="8" spans="1:245" s="48" customFormat="1" ht="20.25" customHeight="1">
      <c r="A8" s="53" t="s">
        <v>21</v>
      </c>
      <c r="B8" s="27">
        <v>132948</v>
      </c>
      <c r="C8" s="27">
        <v>130566</v>
      </c>
      <c r="D8" s="27">
        <f>C8+E8</f>
        <v>130566</v>
      </c>
      <c r="E8" s="27"/>
      <c r="F8" s="42">
        <f t="shared" si="0"/>
        <v>-2382</v>
      </c>
      <c r="G8" s="41">
        <f>F8/B8*100</f>
        <v>-1.7916779492734001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</row>
    <row r="9" spans="1:245" s="48" customFormat="1" ht="20.25" customHeight="1">
      <c r="A9" s="53" t="s">
        <v>22</v>
      </c>
      <c r="B9" s="27">
        <v>0</v>
      </c>
      <c r="C9" s="27"/>
      <c r="D9" s="27">
        <f t="shared" ref="D9:D34" si="1">C9+E9</f>
        <v>0</v>
      </c>
      <c r="E9" s="27"/>
      <c r="F9" s="42">
        <f t="shared" si="0"/>
        <v>0</v>
      </c>
      <c r="G9" s="41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</row>
    <row r="10" spans="1:245" s="48" customFormat="1" ht="20.25" customHeight="1">
      <c r="A10" s="53" t="s">
        <v>23</v>
      </c>
      <c r="B10" s="27">
        <v>0</v>
      </c>
      <c r="C10" s="27"/>
      <c r="D10" s="27">
        <f t="shared" si="1"/>
        <v>0</v>
      </c>
      <c r="E10" s="27"/>
      <c r="F10" s="42">
        <f t="shared" si="0"/>
        <v>0</v>
      </c>
      <c r="G10" s="41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</row>
    <row r="11" spans="1:245" s="48" customFormat="1" ht="20.25" customHeight="1">
      <c r="A11" s="53" t="s">
        <v>24</v>
      </c>
      <c r="B11" s="27">
        <v>44963.029340000001</v>
      </c>
      <c r="C11" s="27">
        <v>49287.032535999999</v>
      </c>
      <c r="D11" s="27">
        <f t="shared" si="1"/>
        <v>49287.032535999999</v>
      </c>
      <c r="E11" s="27"/>
      <c r="F11" s="42">
        <f t="shared" si="0"/>
        <v>4324.0031959999978</v>
      </c>
      <c r="G11" s="41">
        <f t="shared" ref="G11:G22" si="2">F11/B11*100</f>
        <v>9.61679686504859</v>
      </c>
      <c r="H11" s="47"/>
      <c r="I11" s="54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</row>
    <row r="12" spans="1:245" s="48" customFormat="1" ht="20.25" customHeight="1">
      <c r="A12" s="53" t="s">
        <v>25</v>
      </c>
      <c r="B12" s="27">
        <v>41364.733999999997</v>
      </c>
      <c r="C12" s="27">
        <v>44939.018799999998</v>
      </c>
      <c r="D12" s="27">
        <f t="shared" si="1"/>
        <v>45898.018799999998</v>
      </c>
      <c r="E12" s="27">
        <v>959</v>
      </c>
      <c r="F12" s="42">
        <f t="shared" si="0"/>
        <v>4533.2848000000013</v>
      </c>
      <c r="G12" s="41">
        <f t="shared" si="2"/>
        <v>10.959298807530109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</row>
    <row r="13" spans="1:245" s="48" customFormat="1" ht="20.25" customHeight="1">
      <c r="A13" s="53" t="s">
        <v>26</v>
      </c>
      <c r="B13" s="27">
        <v>4152.1521000000002</v>
      </c>
      <c r="C13" s="27">
        <v>2046.8511000000001</v>
      </c>
      <c r="D13" s="27">
        <f t="shared" si="1"/>
        <v>2046.8511000000001</v>
      </c>
      <c r="E13" s="27"/>
      <c r="F13" s="42">
        <f t="shared" si="0"/>
        <v>-2105.3010000000004</v>
      </c>
      <c r="G13" s="41">
        <f t="shared" si="2"/>
        <v>-50.703850660962068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</row>
    <row r="14" spans="1:245" s="48" customFormat="1" ht="20.25" customHeight="1">
      <c r="A14" s="53" t="s">
        <v>27</v>
      </c>
      <c r="B14" s="27">
        <v>9913.7445000000007</v>
      </c>
      <c r="C14" s="27">
        <v>10599.596732</v>
      </c>
      <c r="D14" s="27">
        <f t="shared" si="1"/>
        <v>10599.596732</v>
      </c>
      <c r="E14" s="27"/>
      <c r="F14" s="42">
        <f t="shared" si="0"/>
        <v>685.85223199999928</v>
      </c>
      <c r="G14" s="41">
        <f t="shared" si="2"/>
        <v>6.9181955617274502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</row>
    <row r="15" spans="1:245" s="48" customFormat="1" ht="20.25" customHeight="1">
      <c r="A15" s="53" t="s">
        <v>28</v>
      </c>
      <c r="B15" s="27">
        <v>64058</v>
      </c>
      <c r="C15" s="27">
        <v>64203</v>
      </c>
      <c r="D15" s="27">
        <f t="shared" si="1"/>
        <v>64203</v>
      </c>
      <c r="E15" s="27"/>
      <c r="F15" s="42">
        <f t="shared" si="0"/>
        <v>145</v>
      </c>
      <c r="G15" s="41">
        <f t="shared" si="2"/>
        <v>0.22635736363920198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</row>
    <row r="16" spans="1:245" s="48" customFormat="1" ht="20.25" customHeight="1">
      <c r="A16" s="53" t="s">
        <v>29</v>
      </c>
      <c r="B16" s="27">
        <v>22194</v>
      </c>
      <c r="C16" s="27">
        <v>20141.042402999999</v>
      </c>
      <c r="D16" s="27">
        <f t="shared" si="1"/>
        <v>20141.042402999999</v>
      </c>
      <c r="E16" s="27"/>
      <c r="F16" s="42">
        <f t="shared" si="0"/>
        <v>-2052.9575970000005</v>
      </c>
      <c r="G16" s="41">
        <f t="shared" si="2"/>
        <v>-9.2500567585834048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</row>
    <row r="17" spans="1:245" s="48" customFormat="1" ht="20.25" customHeight="1">
      <c r="A17" s="53" t="s">
        <v>30</v>
      </c>
      <c r="B17" s="27">
        <v>1807.9656</v>
      </c>
      <c r="C17" s="27">
        <v>1950.8626999999999</v>
      </c>
      <c r="D17" s="27">
        <f t="shared" si="1"/>
        <v>1950.8626999999999</v>
      </c>
      <c r="E17" s="27"/>
      <c r="F17" s="42">
        <f t="shared" si="0"/>
        <v>142.89709999999991</v>
      </c>
      <c r="G17" s="41">
        <f t="shared" si="2"/>
        <v>7.9037510448207584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</row>
    <row r="18" spans="1:245" s="48" customFormat="1" ht="20.25" customHeight="1">
      <c r="A18" s="53" t="s">
        <v>31</v>
      </c>
      <c r="B18" s="27">
        <v>17268.340499999998</v>
      </c>
      <c r="C18" s="27">
        <v>23108.403023999999</v>
      </c>
      <c r="D18" s="27">
        <f t="shared" si="1"/>
        <v>58108.403023999999</v>
      </c>
      <c r="E18" s="27">
        <v>35000</v>
      </c>
      <c r="F18" s="42">
        <f t="shared" si="0"/>
        <v>40840.062524000001</v>
      </c>
      <c r="G18" s="41">
        <f t="shared" si="2"/>
        <v>236.50253204122311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</row>
    <row r="19" spans="1:245" s="48" customFormat="1" ht="20.25" customHeight="1">
      <c r="A19" s="53" t="s">
        <v>32</v>
      </c>
      <c r="B19" s="27">
        <v>15951.1139</v>
      </c>
      <c r="C19" s="27">
        <v>16002</v>
      </c>
      <c r="D19" s="27">
        <f t="shared" si="1"/>
        <v>16002</v>
      </c>
      <c r="E19" s="27"/>
      <c r="F19" s="42">
        <f t="shared" si="0"/>
        <v>50.886099999999715</v>
      </c>
      <c r="G19" s="41">
        <f t="shared" si="2"/>
        <v>0.3190128308218006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</row>
    <row r="20" spans="1:245" s="48" customFormat="1" ht="20.25" customHeight="1">
      <c r="A20" s="53" t="s">
        <v>33</v>
      </c>
      <c r="B20" s="27">
        <v>6751.6758200000004</v>
      </c>
      <c r="C20" s="27">
        <v>4057.5844400000001</v>
      </c>
      <c r="D20" s="27">
        <f t="shared" si="1"/>
        <v>4057.5844400000001</v>
      </c>
      <c r="E20" s="27"/>
      <c r="F20" s="42">
        <f t="shared" si="0"/>
        <v>-2694.0913800000003</v>
      </c>
      <c r="G20" s="41">
        <f t="shared" si="2"/>
        <v>-39.902558295519583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</row>
    <row r="21" spans="1:245" s="48" customFormat="1" ht="20.25" customHeight="1">
      <c r="A21" s="53" t="s">
        <v>34</v>
      </c>
      <c r="B21" s="27">
        <v>594.54110000000003</v>
      </c>
      <c r="C21" s="27">
        <v>578.41510000000005</v>
      </c>
      <c r="D21" s="27">
        <f t="shared" si="1"/>
        <v>578.41510000000005</v>
      </c>
      <c r="E21" s="27"/>
      <c r="F21" s="42">
        <f t="shared" si="0"/>
        <v>-16.125999999999976</v>
      </c>
      <c r="G21" s="41">
        <f t="shared" si="2"/>
        <v>-2.7123440246603603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</row>
    <row r="22" spans="1:245" s="48" customFormat="1" ht="20.25" customHeight="1">
      <c r="A22" s="53" t="s">
        <v>35</v>
      </c>
      <c r="B22" s="27">
        <v>669.32039999999995</v>
      </c>
      <c r="C22" s="27">
        <v>1109.4661000000001</v>
      </c>
      <c r="D22" s="27">
        <f t="shared" si="1"/>
        <v>1109.4661000000001</v>
      </c>
      <c r="E22" s="27"/>
      <c r="F22" s="42">
        <f t="shared" si="0"/>
        <v>440.14570000000015</v>
      </c>
      <c r="G22" s="41">
        <f t="shared" si="2"/>
        <v>65.760090384216625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</row>
    <row r="23" spans="1:245" s="48" customFormat="1" ht="20.25" customHeight="1">
      <c r="A23" s="53" t="s">
        <v>36</v>
      </c>
      <c r="B23" s="27">
        <v>0</v>
      </c>
      <c r="C23" s="27"/>
      <c r="D23" s="27">
        <f t="shared" si="1"/>
        <v>0</v>
      </c>
      <c r="E23" s="27"/>
      <c r="F23" s="42">
        <f t="shared" si="0"/>
        <v>0</v>
      </c>
      <c r="G23" s="41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</row>
    <row r="24" spans="1:245" s="48" customFormat="1" ht="20.25" customHeight="1">
      <c r="A24" s="53" t="s">
        <v>37</v>
      </c>
      <c r="B24" s="27">
        <v>0</v>
      </c>
      <c r="C24" s="27"/>
      <c r="D24" s="27">
        <f t="shared" si="1"/>
        <v>0</v>
      </c>
      <c r="E24" s="27"/>
      <c r="F24" s="42">
        <f t="shared" si="0"/>
        <v>0</v>
      </c>
      <c r="G24" s="41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</row>
    <row r="25" spans="1:245" s="48" customFormat="1" ht="20.25" customHeight="1">
      <c r="A25" s="53" t="s">
        <v>38</v>
      </c>
      <c r="B25" s="27">
        <v>4495.1990999999998</v>
      </c>
      <c r="C25" s="27">
        <v>4524.3096999999998</v>
      </c>
      <c r="D25" s="27">
        <f t="shared" si="1"/>
        <v>4524.3096999999998</v>
      </c>
      <c r="E25" s="27"/>
      <c r="F25" s="42">
        <f t="shared" si="0"/>
        <v>29.110599999999977</v>
      </c>
      <c r="G25" s="41">
        <f t="shared" ref="G25:G33" si="3">F25/B25*100</f>
        <v>0.64759311773309391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</row>
    <row r="26" spans="1:245" s="48" customFormat="1" ht="20.25" customHeight="1">
      <c r="A26" s="53" t="s">
        <v>39</v>
      </c>
      <c r="B26" s="27">
        <v>15138.997799999999</v>
      </c>
      <c r="C26" s="27">
        <v>12498.9136</v>
      </c>
      <c r="D26" s="27">
        <f t="shared" si="1"/>
        <v>12498.9136</v>
      </c>
      <c r="E26" s="27"/>
      <c r="F26" s="42">
        <f t="shared" si="0"/>
        <v>-2640.0841999999993</v>
      </c>
      <c r="G26" s="41">
        <f t="shared" si="3"/>
        <v>-17.438962835439472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</row>
    <row r="27" spans="1:245" s="48" customFormat="1" ht="20.25" customHeight="1">
      <c r="A27" s="53" t="s">
        <v>40</v>
      </c>
      <c r="B27" s="27">
        <v>4750</v>
      </c>
      <c r="C27" s="27">
        <v>4486</v>
      </c>
      <c r="D27" s="27">
        <f t="shared" si="1"/>
        <v>4486</v>
      </c>
      <c r="E27" s="27"/>
      <c r="F27" s="42">
        <f t="shared" si="0"/>
        <v>-264</v>
      </c>
      <c r="G27" s="41">
        <f t="shared" si="3"/>
        <v>-5.5578947368421057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</row>
    <row r="28" spans="1:245" s="48" customFormat="1" ht="20.25" customHeight="1">
      <c r="A28" s="53" t="s">
        <v>41</v>
      </c>
      <c r="B28" s="27">
        <v>4257.6970000000001</v>
      </c>
      <c r="C28" s="27">
        <v>6398.7200999999995</v>
      </c>
      <c r="D28" s="27">
        <f t="shared" si="1"/>
        <v>6398.7200999999995</v>
      </c>
      <c r="E28" s="27"/>
      <c r="F28" s="42">
        <f t="shared" si="0"/>
        <v>2141.0230999999994</v>
      </c>
      <c r="G28" s="41">
        <f t="shared" si="3"/>
        <v>50.285943316304547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</row>
    <row r="29" spans="1:245" s="48" customFormat="1" ht="20.25" customHeight="1">
      <c r="A29" s="53" t="s">
        <v>42</v>
      </c>
      <c r="B29" s="27">
        <v>5820</v>
      </c>
      <c r="C29" s="27">
        <v>5800</v>
      </c>
      <c r="D29" s="27">
        <f t="shared" si="1"/>
        <v>5800</v>
      </c>
      <c r="E29" s="27"/>
      <c r="F29" s="42">
        <f t="shared" si="0"/>
        <v>-20</v>
      </c>
      <c r="G29" s="41">
        <f t="shared" si="3"/>
        <v>-0.3436426116838488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</row>
    <row r="30" spans="1:245" s="48" customFormat="1" ht="20.25" customHeight="1">
      <c r="A30" s="53" t="s">
        <v>43</v>
      </c>
      <c r="B30" s="27">
        <v>26341</v>
      </c>
      <c r="C30" s="27">
        <v>25620.2</v>
      </c>
      <c r="D30" s="27">
        <f t="shared" si="1"/>
        <v>25620.2</v>
      </c>
      <c r="E30" s="27"/>
      <c r="F30" s="42">
        <f t="shared" si="0"/>
        <v>-720.79999999999927</v>
      </c>
      <c r="G30" s="41">
        <f t="shared" si="3"/>
        <v>-2.7364185110663954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</row>
    <row r="31" spans="1:245" s="48" customFormat="1" ht="20.25" customHeight="1">
      <c r="A31" s="53" t="s">
        <v>44</v>
      </c>
      <c r="B31" s="27">
        <v>205</v>
      </c>
      <c r="C31" s="27">
        <v>207.29</v>
      </c>
      <c r="D31" s="27">
        <f t="shared" si="1"/>
        <v>207.29</v>
      </c>
      <c r="E31" s="27"/>
      <c r="F31" s="42">
        <f t="shared" si="0"/>
        <v>2.289999999999992</v>
      </c>
      <c r="G31" s="41">
        <f t="shared" si="3"/>
        <v>1.1170731707317034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</row>
    <row r="32" spans="1:245" s="43" customFormat="1" ht="20.25" customHeight="1">
      <c r="A32" s="53" t="s">
        <v>45</v>
      </c>
      <c r="B32" s="27">
        <v>2940.18986</v>
      </c>
      <c r="C32" s="27">
        <v>1196</v>
      </c>
      <c r="D32" s="27">
        <f t="shared" si="1"/>
        <v>1196</v>
      </c>
      <c r="E32" s="27"/>
      <c r="F32" s="42">
        <f t="shared" si="0"/>
        <v>-1744.18986</v>
      </c>
      <c r="G32" s="41">
        <f t="shared" si="3"/>
        <v>-59.322354781537811</v>
      </c>
      <c r="IH32" s="44"/>
      <c r="II32" s="44"/>
      <c r="IJ32" s="44"/>
      <c r="IK32" s="44"/>
    </row>
    <row r="33" spans="1:245" s="43" customFormat="1" ht="20.25" customHeight="1">
      <c r="A33" s="7" t="s">
        <v>46</v>
      </c>
      <c r="B33" s="27">
        <v>124137.3077</v>
      </c>
      <c r="C33" s="27">
        <v>120091.708</v>
      </c>
      <c r="D33" s="27">
        <f t="shared" si="1"/>
        <v>120091.708</v>
      </c>
      <c r="E33" s="27"/>
      <c r="F33" s="42">
        <f t="shared" si="0"/>
        <v>-4045.5997000000061</v>
      </c>
      <c r="G33" s="41">
        <f t="shared" si="3"/>
        <v>-3.2589716781814868</v>
      </c>
      <c r="IH33" s="44"/>
      <c r="II33" s="44"/>
      <c r="IJ33" s="44"/>
      <c r="IK33" s="44"/>
    </row>
    <row r="34" spans="1:245" s="43" customFormat="1" ht="20.25" customHeight="1">
      <c r="A34" s="55" t="s">
        <v>47</v>
      </c>
      <c r="B34" s="27"/>
      <c r="C34" s="27"/>
      <c r="D34" s="27">
        <f t="shared" si="1"/>
        <v>120192</v>
      </c>
      <c r="E34" s="42">
        <v>120192</v>
      </c>
      <c r="F34" s="42">
        <f t="shared" si="0"/>
        <v>120192</v>
      </c>
      <c r="G34" s="41"/>
      <c r="IH34" s="44"/>
      <c r="II34" s="44"/>
      <c r="IJ34" s="44"/>
      <c r="IK34" s="44"/>
    </row>
    <row r="35" spans="1:245" ht="24" customHeight="1"/>
    <row r="36" spans="1:245" ht="24" customHeight="1"/>
    <row r="37" spans="1:245" ht="24" customHeight="1"/>
    <row r="38" spans="1:245" ht="24" customHeight="1"/>
    <row r="39" spans="1:245" ht="24" customHeight="1"/>
  </sheetData>
  <mergeCells count="5">
    <mergeCell ref="F4:G4"/>
    <mergeCell ref="A4:A5"/>
    <mergeCell ref="B4:B5"/>
    <mergeCell ref="C4:E4"/>
    <mergeCell ref="A2:G2"/>
  </mergeCells>
  <phoneticPr fontId="14" type="noConversion"/>
  <printOptions horizontalCentered="1"/>
  <pageMargins left="0.55118110236220474" right="0.55118110236220474" top="0.74803149606299213" bottom="0.43307086614173229" header="0.43307086614173229" footer="0.19685039370078741"/>
  <pageSetup paperSize="9" firstPageNumber="7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workbookViewId="0">
      <pane ySplit="6" topLeftCell="A16" activePane="bottomLeft" state="frozen"/>
      <selection activeCell="H9" sqref="H9"/>
      <selection pane="bottomLeft" activeCell="G23" sqref="G23"/>
    </sheetView>
  </sheetViews>
  <sheetFormatPr defaultRowHeight="14.25"/>
  <cols>
    <col min="1" max="1" width="35.25" customWidth="1"/>
    <col min="2" max="2" width="10.25" customWidth="1"/>
    <col min="3" max="5" width="9.625" customWidth="1"/>
    <col min="6" max="6" width="10.375" customWidth="1"/>
    <col min="7" max="7" width="8.375" customWidth="1"/>
  </cols>
  <sheetData>
    <row r="1" spans="1:7" s="9" customFormat="1" ht="18.75">
      <c r="A1" s="140" t="s">
        <v>109</v>
      </c>
      <c r="B1" s="8"/>
    </row>
    <row r="2" spans="1:7" ht="25.5">
      <c r="A2" s="164" t="s">
        <v>115</v>
      </c>
      <c r="B2" s="164"/>
      <c r="C2" s="164"/>
      <c r="D2" s="164"/>
      <c r="E2" s="164"/>
      <c r="F2" s="164"/>
      <c r="G2" s="164"/>
    </row>
    <row r="3" spans="1:7" ht="24">
      <c r="A3" s="64"/>
      <c r="B3" s="64"/>
      <c r="C3" s="64"/>
      <c r="D3" s="64"/>
      <c r="E3" s="64"/>
      <c r="F3" s="167" t="s">
        <v>111</v>
      </c>
      <c r="G3" s="167"/>
    </row>
    <row r="4" spans="1:7" s="72" customFormat="1" ht="31.5" customHeight="1">
      <c r="A4" s="162" t="s">
        <v>120</v>
      </c>
      <c r="B4" s="162" t="s">
        <v>2</v>
      </c>
      <c r="C4" s="160" t="s">
        <v>130</v>
      </c>
      <c r="D4" s="161"/>
      <c r="E4" s="161"/>
      <c r="F4" s="165" t="s">
        <v>121</v>
      </c>
      <c r="G4" s="166"/>
    </row>
    <row r="5" spans="1:7" s="72" customFormat="1" ht="31.5" customHeight="1">
      <c r="A5" s="163"/>
      <c r="B5" s="163"/>
      <c r="C5" s="80" t="s">
        <v>128</v>
      </c>
      <c r="D5" s="80" t="s">
        <v>129</v>
      </c>
      <c r="E5" s="134" t="s">
        <v>153</v>
      </c>
      <c r="F5" s="74" t="s">
        <v>3</v>
      </c>
      <c r="G5" s="74" t="s">
        <v>4</v>
      </c>
    </row>
    <row r="6" spans="1:7" s="72" customFormat="1" ht="31.5" customHeight="1">
      <c r="A6" s="75" t="s">
        <v>122</v>
      </c>
      <c r="B6" s="39">
        <f>B7+B16</f>
        <v>533257</v>
      </c>
      <c r="C6" s="39">
        <f t="shared" ref="C6:D6" si="0">C7+C16</f>
        <v>346040</v>
      </c>
      <c r="D6" s="39">
        <f t="shared" si="0"/>
        <v>461326</v>
      </c>
      <c r="E6" s="39">
        <f>E7+E16</f>
        <v>115286</v>
      </c>
      <c r="F6" s="39">
        <f>D6-B6</f>
        <v>-71931</v>
      </c>
      <c r="G6" s="40">
        <f t="shared" ref="G6:G14" si="1">F6/B6*100</f>
        <v>-13.488993112139175</v>
      </c>
    </row>
    <row r="7" spans="1:7" s="72" customFormat="1" ht="31.5" customHeight="1">
      <c r="A7" s="76" t="s">
        <v>123</v>
      </c>
      <c r="B7" s="39">
        <f>SUM(B8:B15)</f>
        <v>177524</v>
      </c>
      <c r="C7" s="39">
        <f t="shared" ref="C7:D7" si="2">SUM(C8:C15)</f>
        <v>339240</v>
      </c>
      <c r="D7" s="39">
        <f t="shared" si="2"/>
        <v>339240</v>
      </c>
      <c r="E7" s="39">
        <f>SUM(E8:E14)</f>
        <v>0</v>
      </c>
      <c r="F7" s="39">
        <f t="shared" ref="F7:F23" si="3">D7-B7</f>
        <v>161716</v>
      </c>
      <c r="G7" s="40">
        <f t="shared" si="1"/>
        <v>91.095288524368527</v>
      </c>
    </row>
    <row r="8" spans="1:7" s="72" customFormat="1" ht="31.5" customHeight="1">
      <c r="A8" s="77" t="s">
        <v>154</v>
      </c>
      <c r="B8" s="27">
        <v>512</v>
      </c>
      <c r="C8" s="27">
        <v>2311</v>
      </c>
      <c r="D8" s="27">
        <v>2311</v>
      </c>
      <c r="E8" s="27"/>
      <c r="F8" s="27">
        <f t="shared" si="3"/>
        <v>1799</v>
      </c>
      <c r="G8" s="38">
        <f t="shared" si="1"/>
        <v>351.3671875</v>
      </c>
    </row>
    <row r="9" spans="1:7" s="72" customFormat="1" ht="31.5" customHeight="1">
      <c r="A9" s="77" t="s">
        <v>155</v>
      </c>
      <c r="B9" s="27">
        <v>371</v>
      </c>
      <c r="C9" s="27">
        <v>714</v>
      </c>
      <c r="D9" s="27">
        <v>714</v>
      </c>
      <c r="E9" s="27"/>
      <c r="F9" s="27">
        <f t="shared" si="3"/>
        <v>343</v>
      </c>
      <c r="G9" s="38">
        <f t="shared" si="1"/>
        <v>92.452830188679243</v>
      </c>
    </row>
    <row r="10" spans="1:7" s="72" customFormat="1" ht="31.5" customHeight="1">
      <c r="A10" s="77" t="s">
        <v>156</v>
      </c>
      <c r="B10" s="27">
        <v>161148</v>
      </c>
      <c r="C10" s="27">
        <v>317515</v>
      </c>
      <c r="D10" s="27">
        <v>317515</v>
      </c>
      <c r="E10" s="27"/>
      <c r="F10" s="27">
        <f t="shared" si="3"/>
        <v>156367</v>
      </c>
      <c r="G10" s="38">
        <f t="shared" si="1"/>
        <v>97.033162062203687</v>
      </c>
    </row>
    <row r="11" spans="1:7" s="72" customFormat="1" ht="31.5" customHeight="1">
      <c r="A11" s="77" t="s">
        <v>157</v>
      </c>
      <c r="B11" s="27">
        <v>3363</v>
      </c>
      <c r="C11" s="27">
        <v>3800</v>
      </c>
      <c r="D11" s="27">
        <v>3800</v>
      </c>
      <c r="E11" s="27"/>
      <c r="F11" s="27">
        <f t="shared" si="3"/>
        <v>437</v>
      </c>
      <c r="G11" s="38">
        <f t="shared" si="1"/>
        <v>12.994350282485875</v>
      </c>
    </row>
    <row r="12" spans="1:7" s="72" customFormat="1" ht="31.5" customHeight="1">
      <c r="A12" s="77" t="s">
        <v>158</v>
      </c>
      <c r="B12" s="27">
        <v>6638</v>
      </c>
      <c r="C12" s="27">
        <v>8900</v>
      </c>
      <c r="D12" s="27">
        <v>8900</v>
      </c>
      <c r="E12" s="27"/>
      <c r="F12" s="27">
        <f t="shared" si="3"/>
        <v>2262</v>
      </c>
      <c r="G12" s="38">
        <f t="shared" si="1"/>
        <v>34.076529075022599</v>
      </c>
    </row>
    <row r="13" spans="1:7" s="72" customFormat="1" ht="31.5" customHeight="1">
      <c r="A13" s="78" t="s">
        <v>159</v>
      </c>
      <c r="B13" s="27">
        <v>5219</v>
      </c>
      <c r="C13" s="27">
        <v>6000</v>
      </c>
      <c r="D13" s="27">
        <v>6000</v>
      </c>
      <c r="E13" s="27"/>
      <c r="F13" s="27">
        <f t="shared" si="3"/>
        <v>781</v>
      </c>
      <c r="G13" s="38">
        <f t="shared" si="1"/>
        <v>14.964552596282813</v>
      </c>
    </row>
    <row r="14" spans="1:7" s="72" customFormat="1" ht="31.5" customHeight="1">
      <c r="A14" s="78" t="s">
        <v>160</v>
      </c>
      <c r="B14" s="27">
        <v>273</v>
      </c>
      <c r="C14" s="27"/>
      <c r="D14" s="27"/>
      <c r="E14" s="27"/>
      <c r="F14" s="27">
        <f t="shared" si="3"/>
        <v>-273</v>
      </c>
      <c r="G14" s="38">
        <f t="shared" si="1"/>
        <v>-100</v>
      </c>
    </row>
    <row r="15" spans="1:7" s="72" customFormat="1" ht="31.5" customHeight="1">
      <c r="A15" s="78" t="s">
        <v>161</v>
      </c>
      <c r="B15" s="27"/>
      <c r="C15" s="27"/>
      <c r="D15" s="27"/>
      <c r="E15" s="27"/>
      <c r="F15" s="27">
        <f t="shared" si="3"/>
        <v>0</v>
      </c>
      <c r="G15" s="38"/>
    </row>
    <row r="16" spans="1:7" s="72" customFormat="1" ht="31.5" customHeight="1">
      <c r="A16" s="76" t="s">
        <v>127</v>
      </c>
      <c r="B16" s="39">
        <f>B17+B21+B23</f>
        <v>355733</v>
      </c>
      <c r="C16" s="39">
        <f t="shared" ref="C16:D16" si="4">C17+C21+C23</f>
        <v>6800</v>
      </c>
      <c r="D16" s="39">
        <f t="shared" si="4"/>
        <v>122086</v>
      </c>
      <c r="E16" s="39">
        <f>E17+E21+E23</f>
        <v>115286</v>
      </c>
      <c r="F16" s="39">
        <f t="shared" si="3"/>
        <v>-233647</v>
      </c>
      <c r="G16" s="40">
        <f t="shared" ref="G16:G23" si="5">F16/B16*100</f>
        <v>-65.680440105359921</v>
      </c>
    </row>
    <row r="17" spans="1:7" s="72" customFormat="1" ht="31.5" customHeight="1">
      <c r="A17" s="77" t="s">
        <v>162</v>
      </c>
      <c r="B17" s="27">
        <f>SUM(B18:B20)</f>
        <v>92577</v>
      </c>
      <c r="C17" s="27">
        <f t="shared" ref="C17" si="6">C18+C19+C20</f>
        <v>0</v>
      </c>
      <c r="D17" s="27">
        <f t="shared" ref="D17" si="7">D18+D19+D20</f>
        <v>0</v>
      </c>
      <c r="E17" s="27"/>
      <c r="F17" s="27">
        <f t="shared" si="3"/>
        <v>-92577</v>
      </c>
      <c r="G17" s="38">
        <f t="shared" si="5"/>
        <v>-100</v>
      </c>
    </row>
    <row r="18" spans="1:7" s="72" customFormat="1" ht="31.5" customHeight="1">
      <c r="A18" s="77" t="s">
        <v>165</v>
      </c>
      <c r="B18" s="27">
        <v>12047</v>
      </c>
      <c r="C18" s="27"/>
      <c r="D18" s="27"/>
      <c r="E18" s="27"/>
      <c r="F18" s="27">
        <f t="shared" si="3"/>
        <v>-12047</v>
      </c>
      <c r="G18" s="38">
        <f t="shared" si="5"/>
        <v>-100</v>
      </c>
    </row>
    <row r="19" spans="1:7" s="72" customFormat="1" ht="31.5" customHeight="1">
      <c r="A19" s="77" t="s">
        <v>124</v>
      </c>
      <c r="B19" s="27">
        <v>30530</v>
      </c>
      <c r="C19" s="27"/>
      <c r="D19" s="27"/>
      <c r="E19" s="27"/>
      <c r="F19" s="27">
        <f t="shared" si="3"/>
        <v>-30530</v>
      </c>
      <c r="G19" s="38">
        <f t="shared" si="5"/>
        <v>-100</v>
      </c>
    </row>
    <row r="20" spans="1:7" s="72" customFormat="1" ht="31.5" customHeight="1">
      <c r="A20" s="77" t="s">
        <v>125</v>
      </c>
      <c r="B20" s="27">
        <v>50000</v>
      </c>
      <c r="C20" s="27"/>
      <c r="D20" s="27"/>
      <c r="E20" s="27"/>
      <c r="F20" s="27">
        <f t="shared" si="3"/>
        <v>-50000</v>
      </c>
      <c r="G20" s="38">
        <f t="shared" si="5"/>
        <v>-100</v>
      </c>
    </row>
    <row r="21" spans="1:7" s="72" customFormat="1" ht="31.5" customHeight="1">
      <c r="A21" s="77" t="s">
        <v>163</v>
      </c>
      <c r="B21" s="27">
        <v>118526</v>
      </c>
      <c r="C21" s="27">
        <f>C22</f>
        <v>6800</v>
      </c>
      <c r="D21" s="27">
        <f>D22</f>
        <v>6800</v>
      </c>
      <c r="E21" s="27"/>
      <c r="F21" s="27">
        <f t="shared" si="3"/>
        <v>-111726</v>
      </c>
      <c r="G21" s="38">
        <f t="shared" si="5"/>
        <v>-94.262862156826358</v>
      </c>
    </row>
    <row r="22" spans="1:7" s="72" customFormat="1" ht="31.5" customHeight="1">
      <c r="A22" s="77" t="s">
        <v>126</v>
      </c>
      <c r="B22" s="27">
        <v>118526</v>
      </c>
      <c r="C22" s="27">
        <v>6800</v>
      </c>
      <c r="D22" s="27">
        <v>6800</v>
      </c>
      <c r="E22" s="27"/>
      <c r="F22" s="27">
        <f t="shared" si="3"/>
        <v>-111726</v>
      </c>
      <c r="G22" s="38">
        <f t="shared" si="5"/>
        <v>-94.262862156826358</v>
      </c>
    </row>
    <row r="23" spans="1:7" s="72" customFormat="1" ht="31.5" customHeight="1">
      <c r="A23" s="77" t="s">
        <v>164</v>
      </c>
      <c r="B23" s="27">
        <v>144630</v>
      </c>
      <c r="C23" s="27"/>
      <c r="D23" s="27">
        <v>115286</v>
      </c>
      <c r="E23" s="27">
        <v>115286</v>
      </c>
      <c r="F23" s="27">
        <f t="shared" si="3"/>
        <v>-29344</v>
      </c>
      <c r="G23" s="38">
        <f t="shared" si="5"/>
        <v>-20.289013344396047</v>
      </c>
    </row>
    <row r="24" spans="1:7" s="72" customFormat="1" ht="45" customHeight="1">
      <c r="A24" s="73"/>
      <c r="B24" s="159"/>
      <c r="C24" s="159"/>
      <c r="D24" s="159"/>
      <c r="E24" s="159"/>
      <c r="F24" s="159"/>
      <c r="G24" s="159"/>
    </row>
  </sheetData>
  <mergeCells count="7">
    <mergeCell ref="B24:G24"/>
    <mergeCell ref="C4:E4"/>
    <mergeCell ref="A4:A5"/>
    <mergeCell ref="B4:B5"/>
    <mergeCell ref="A2:G2"/>
    <mergeCell ref="F4:G4"/>
    <mergeCell ref="F3:G3"/>
  </mergeCells>
  <phoneticPr fontId="14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94" firstPageNumber="8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8"/>
  <sheetViews>
    <sheetView showZeros="0" workbookViewId="0">
      <pane ySplit="6" topLeftCell="A14" activePane="bottomLeft" state="frozen"/>
      <selection activeCell="H9" sqref="H9"/>
      <selection pane="bottomLeft"/>
    </sheetView>
  </sheetViews>
  <sheetFormatPr defaultRowHeight="14.25"/>
  <cols>
    <col min="1" max="1" width="41.25" customWidth="1"/>
    <col min="2" max="7" width="9.125" customWidth="1"/>
  </cols>
  <sheetData>
    <row r="1" spans="1:254" s="9" customFormat="1" ht="18.75">
      <c r="A1" s="140" t="s">
        <v>173</v>
      </c>
      <c r="B1" s="8"/>
      <c r="E1" s="10"/>
    </row>
    <row r="2" spans="1:254" s="66" customFormat="1" ht="27" customHeight="1">
      <c r="A2" s="168" t="s">
        <v>116</v>
      </c>
      <c r="B2" s="168"/>
      <c r="C2" s="168"/>
      <c r="D2" s="168"/>
      <c r="E2" s="168"/>
      <c r="F2" s="168"/>
      <c r="G2" s="168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</row>
    <row r="3" spans="1:254" s="68" customFormat="1" ht="15.95" customHeight="1">
      <c r="A3" s="67"/>
      <c r="B3" s="67"/>
      <c r="C3" s="67"/>
      <c r="D3" s="67"/>
      <c r="E3" s="67"/>
      <c r="F3" s="169" t="s">
        <v>82</v>
      </c>
      <c r="G3" s="169"/>
    </row>
    <row r="4" spans="1:254" s="79" customFormat="1" ht="30" customHeight="1">
      <c r="A4" s="162" t="s">
        <v>120</v>
      </c>
      <c r="B4" s="162" t="s">
        <v>131</v>
      </c>
      <c r="C4" s="160" t="s">
        <v>130</v>
      </c>
      <c r="D4" s="161"/>
      <c r="E4" s="161"/>
      <c r="F4" s="170" t="s">
        <v>132</v>
      </c>
      <c r="G4" s="170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</row>
    <row r="5" spans="1:254" s="79" customFormat="1" ht="28.5" customHeight="1">
      <c r="A5" s="163"/>
      <c r="B5" s="163"/>
      <c r="C5" s="80" t="s">
        <v>128</v>
      </c>
      <c r="D5" s="134" t="s">
        <v>129</v>
      </c>
      <c r="E5" s="134" t="s">
        <v>153</v>
      </c>
      <c r="F5" s="83" t="s">
        <v>3</v>
      </c>
      <c r="G5" s="81" t="s">
        <v>4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</row>
    <row r="6" spans="1:254" s="79" customFormat="1" ht="28.5" customHeight="1">
      <c r="A6" s="75" t="s">
        <v>133</v>
      </c>
      <c r="B6" s="93">
        <f>B7+B22+B28</f>
        <v>403115</v>
      </c>
      <c r="C6" s="93">
        <f>C7+C22+C28</f>
        <v>346040</v>
      </c>
      <c r="D6" s="93">
        <f>D7+D22+D28</f>
        <v>461326</v>
      </c>
      <c r="E6" s="93">
        <f t="shared" ref="E6" si="0">E7+E22+E28</f>
        <v>115286</v>
      </c>
      <c r="F6" s="94">
        <f t="shared" ref="F6:F28" si="1">D6-B6</f>
        <v>58211</v>
      </c>
      <c r="G6" s="95">
        <f t="shared" ref="G6:G13" si="2">F6/B6*100</f>
        <v>14.440296193393944</v>
      </c>
      <c r="H6" s="84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</row>
    <row r="7" spans="1:254" s="88" customFormat="1" ht="28.5" customHeight="1">
      <c r="A7" s="85" t="s">
        <v>150</v>
      </c>
      <c r="B7" s="96">
        <f>B8+B15+B19+B20+B21</f>
        <v>191134</v>
      </c>
      <c r="C7" s="96">
        <f>C8+C15+C19+C20+C21</f>
        <v>192516</v>
      </c>
      <c r="D7" s="96">
        <f>D8+D15+D19+D20+D21</f>
        <v>192516</v>
      </c>
      <c r="E7" s="96">
        <f>E8+E15+E19+E20</f>
        <v>0</v>
      </c>
      <c r="F7" s="94">
        <f t="shared" si="1"/>
        <v>1382</v>
      </c>
      <c r="G7" s="95">
        <f t="shared" si="2"/>
        <v>0.72305293668316473</v>
      </c>
      <c r="H7" s="86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</row>
    <row r="8" spans="1:254" s="135" customFormat="1" ht="28.5" customHeight="1">
      <c r="A8" s="90" t="s">
        <v>112</v>
      </c>
      <c r="B8" s="97">
        <f>SUM(B9:B14)</f>
        <v>166371</v>
      </c>
      <c r="C8" s="97">
        <f>SUM(C9:C14)</f>
        <v>166610</v>
      </c>
      <c r="D8" s="97">
        <f>SUM(D9:D14)</f>
        <v>166610</v>
      </c>
      <c r="E8" s="97"/>
      <c r="F8" s="97">
        <f t="shared" si="1"/>
        <v>239</v>
      </c>
      <c r="G8" s="98">
        <f t="shared" si="2"/>
        <v>0.14365484369271087</v>
      </c>
      <c r="H8" s="89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</row>
    <row r="9" spans="1:254" s="135" customFormat="1" ht="28.5" customHeight="1">
      <c r="A9" s="90" t="s">
        <v>134</v>
      </c>
      <c r="B9" s="99">
        <v>140676</v>
      </c>
      <c r="C9" s="97">
        <v>148685</v>
      </c>
      <c r="D9" s="97">
        <v>148685</v>
      </c>
      <c r="E9" s="99"/>
      <c r="F9" s="97">
        <f t="shared" si="1"/>
        <v>8009</v>
      </c>
      <c r="G9" s="98">
        <f t="shared" si="2"/>
        <v>5.6932241462651767</v>
      </c>
      <c r="H9" s="89"/>
      <c r="I9" s="89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</row>
    <row r="10" spans="1:254" s="135" customFormat="1" ht="28.5" customHeight="1">
      <c r="A10" s="90" t="s">
        <v>135</v>
      </c>
      <c r="B10" s="99">
        <v>2242</v>
      </c>
      <c r="C10" s="97">
        <v>2311</v>
      </c>
      <c r="D10" s="97">
        <v>2311</v>
      </c>
      <c r="E10" s="99"/>
      <c r="F10" s="97">
        <f t="shared" si="1"/>
        <v>69</v>
      </c>
      <c r="G10" s="98">
        <f t="shared" si="2"/>
        <v>3.0776092774308652</v>
      </c>
      <c r="H10" s="89"/>
      <c r="I10" s="89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</row>
    <row r="11" spans="1:254" s="135" customFormat="1" ht="28.5" customHeight="1">
      <c r="A11" s="90" t="s">
        <v>136</v>
      </c>
      <c r="B11" s="99">
        <v>558</v>
      </c>
      <c r="C11" s="97">
        <v>714</v>
      </c>
      <c r="D11" s="97">
        <v>714</v>
      </c>
      <c r="E11" s="99"/>
      <c r="F11" s="97">
        <f t="shared" si="1"/>
        <v>156</v>
      </c>
      <c r="G11" s="98">
        <f t="shared" si="2"/>
        <v>27.956989247311824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</row>
    <row r="12" spans="1:254" s="135" customFormat="1" ht="28.5" customHeight="1">
      <c r="A12" s="90" t="s">
        <v>137</v>
      </c>
      <c r="B12" s="100">
        <v>12254</v>
      </c>
      <c r="C12" s="97">
        <v>8900</v>
      </c>
      <c r="D12" s="97">
        <v>8900</v>
      </c>
      <c r="E12" s="99"/>
      <c r="F12" s="97">
        <f t="shared" si="1"/>
        <v>-3354</v>
      </c>
      <c r="G12" s="98">
        <f t="shared" si="2"/>
        <v>-27.370654480169744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</row>
    <row r="13" spans="1:254" s="135" customFormat="1" ht="28.5" customHeight="1">
      <c r="A13" s="78" t="s">
        <v>138</v>
      </c>
      <c r="B13" s="100">
        <v>10641</v>
      </c>
      <c r="C13" s="97">
        <v>6000</v>
      </c>
      <c r="D13" s="97">
        <v>6000</v>
      </c>
      <c r="E13" s="99"/>
      <c r="F13" s="97">
        <f t="shared" si="1"/>
        <v>-4641</v>
      </c>
      <c r="G13" s="98">
        <f t="shared" si="2"/>
        <v>-43.614321962221595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</row>
    <row r="14" spans="1:254" s="135" customFormat="1" ht="28.5" customHeight="1">
      <c r="A14" s="78" t="s">
        <v>139</v>
      </c>
      <c r="B14" s="100"/>
      <c r="C14" s="97"/>
      <c r="D14" s="97"/>
      <c r="E14" s="97"/>
      <c r="F14" s="97">
        <f t="shared" si="1"/>
        <v>0</v>
      </c>
      <c r="G14" s="98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</row>
    <row r="15" spans="1:254" s="135" customFormat="1" ht="28.5" customHeight="1">
      <c r="A15" s="90" t="s">
        <v>113</v>
      </c>
      <c r="B15" s="97">
        <f>SUM(B16:B18)</f>
        <v>4633</v>
      </c>
      <c r="C15" s="97">
        <f>SUM(C16:C18)</f>
        <v>2526</v>
      </c>
      <c r="D15" s="97">
        <f>SUM(D16:D18)</f>
        <v>2526</v>
      </c>
      <c r="E15" s="97">
        <f>SUM(E17:E18)</f>
        <v>0</v>
      </c>
      <c r="F15" s="97">
        <f t="shared" si="1"/>
        <v>-2107</v>
      </c>
      <c r="G15" s="98">
        <f>F15/B15*100</f>
        <v>-45.478091949061081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</row>
    <row r="16" spans="1:254" s="135" customFormat="1" ht="28.5" customHeight="1">
      <c r="A16" s="90" t="s">
        <v>140</v>
      </c>
      <c r="B16" s="100"/>
      <c r="C16" s="97"/>
      <c r="D16" s="97"/>
      <c r="E16" s="97"/>
      <c r="F16" s="97">
        <f t="shared" si="1"/>
        <v>0</v>
      </c>
      <c r="G16" s="98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</row>
    <row r="17" spans="1:243" s="135" customFormat="1" ht="28.5" customHeight="1">
      <c r="A17" s="90" t="s">
        <v>141</v>
      </c>
      <c r="B17" s="100">
        <v>1061</v>
      </c>
      <c r="C17" s="97">
        <v>0</v>
      </c>
      <c r="D17" s="97">
        <v>0</v>
      </c>
      <c r="E17" s="97"/>
      <c r="F17" s="97">
        <f t="shared" si="1"/>
        <v>-1061</v>
      </c>
      <c r="G17" s="98">
        <f>F17/B17*100</f>
        <v>-100</v>
      </c>
      <c r="H17" s="89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</row>
    <row r="18" spans="1:243" s="135" customFormat="1" ht="28.5" customHeight="1">
      <c r="A18" s="90" t="s">
        <v>142</v>
      </c>
      <c r="B18" s="100">
        <v>3572</v>
      </c>
      <c r="C18" s="97">
        <v>2526</v>
      </c>
      <c r="D18" s="97">
        <v>2526</v>
      </c>
      <c r="E18" s="99"/>
      <c r="F18" s="97">
        <f t="shared" si="1"/>
        <v>-1046</v>
      </c>
      <c r="G18" s="98">
        <f>F18/B18*100</f>
        <v>-29.283314669652853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</row>
    <row r="19" spans="1:243" s="135" customFormat="1" ht="28.5" customHeight="1">
      <c r="A19" s="90" t="s">
        <v>114</v>
      </c>
      <c r="B19" s="100">
        <v>20000</v>
      </c>
      <c r="C19" s="97">
        <v>23128</v>
      </c>
      <c r="D19" s="97">
        <v>23128</v>
      </c>
      <c r="E19" s="100"/>
      <c r="F19" s="97">
        <f t="shared" si="1"/>
        <v>3128</v>
      </c>
      <c r="G19" s="98">
        <f>F19/B19*100</f>
        <v>15.64</v>
      </c>
      <c r="H19" s="84"/>
      <c r="I19" s="89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</row>
    <row r="20" spans="1:243" s="135" customFormat="1" ht="28.5" customHeight="1">
      <c r="A20" s="90" t="s">
        <v>143</v>
      </c>
      <c r="B20" s="100">
        <v>130</v>
      </c>
      <c r="C20" s="97">
        <v>252</v>
      </c>
      <c r="D20" s="97">
        <v>252</v>
      </c>
      <c r="E20" s="100"/>
      <c r="F20" s="97">
        <f t="shared" si="1"/>
        <v>122</v>
      </c>
      <c r="G20" s="98">
        <f>F20/B20*100</f>
        <v>93.84615384615384</v>
      </c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</row>
    <row r="21" spans="1:243" s="135" customFormat="1" ht="28.5" customHeight="1">
      <c r="A21" s="90" t="s">
        <v>144</v>
      </c>
      <c r="B21" s="100"/>
      <c r="C21" s="97"/>
      <c r="D21" s="97"/>
      <c r="E21" s="101"/>
      <c r="F21" s="97">
        <f t="shared" si="1"/>
        <v>0</v>
      </c>
      <c r="G21" s="98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</row>
    <row r="22" spans="1:243" s="79" customFormat="1" ht="28.5" customHeight="1">
      <c r="A22" s="85" t="s">
        <v>151</v>
      </c>
      <c r="B22" s="96">
        <f>B23+B26</f>
        <v>211981</v>
      </c>
      <c r="C22" s="96">
        <f>C23+C26</f>
        <v>153524</v>
      </c>
      <c r="D22" s="96">
        <f>D23+D26</f>
        <v>153524</v>
      </c>
      <c r="E22" s="96">
        <f>E23+E26</f>
        <v>0</v>
      </c>
      <c r="F22" s="94">
        <f t="shared" si="1"/>
        <v>-58457</v>
      </c>
      <c r="G22" s="95">
        <f>F22/B22*100</f>
        <v>-27.576528085064229</v>
      </c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</row>
    <row r="23" spans="1:243" s="135" customFormat="1" ht="28.5" customHeight="1">
      <c r="A23" s="90" t="s">
        <v>145</v>
      </c>
      <c r="B23" s="97">
        <f>B24+B25</f>
        <v>51831</v>
      </c>
      <c r="C23" s="97">
        <f>C24+C25</f>
        <v>4524</v>
      </c>
      <c r="D23" s="97">
        <f>D24+D25</f>
        <v>4524</v>
      </c>
      <c r="E23" s="101">
        <f>E24+E25</f>
        <v>0</v>
      </c>
      <c r="F23" s="97">
        <f t="shared" si="1"/>
        <v>-47307</v>
      </c>
      <c r="G23" s="98">
        <f>F23/B23*100</f>
        <v>-91.271632806621511</v>
      </c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</row>
    <row r="24" spans="1:243" s="135" customFormat="1" ht="28.5" customHeight="1">
      <c r="A24" s="90" t="s">
        <v>146</v>
      </c>
      <c r="B24" s="97">
        <v>51831</v>
      </c>
      <c r="C24" s="97">
        <v>4524</v>
      </c>
      <c r="D24" s="97">
        <v>4524</v>
      </c>
      <c r="E24" s="100"/>
      <c r="F24" s="97">
        <f t="shared" si="1"/>
        <v>-47307</v>
      </c>
      <c r="G24" s="98">
        <f>F24/B24*100</f>
        <v>-91.271632806621511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</row>
    <row r="25" spans="1:243" s="135" customFormat="1" ht="28.5" customHeight="1">
      <c r="A25" s="90" t="s">
        <v>147</v>
      </c>
      <c r="B25" s="97"/>
      <c r="C25" s="97"/>
      <c r="D25" s="97"/>
      <c r="E25" s="101"/>
      <c r="F25" s="97">
        <f t="shared" si="1"/>
        <v>0</v>
      </c>
      <c r="G25" s="10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</row>
    <row r="26" spans="1:243" s="135" customFormat="1" ht="28.5" customHeight="1">
      <c r="A26" s="90" t="s">
        <v>148</v>
      </c>
      <c r="B26" s="97">
        <f>B27</f>
        <v>160150</v>
      </c>
      <c r="C26" s="97">
        <f>C27</f>
        <v>149000</v>
      </c>
      <c r="D26" s="97">
        <f>D27</f>
        <v>149000</v>
      </c>
      <c r="E26" s="97">
        <f>E27</f>
        <v>0</v>
      </c>
      <c r="F26" s="97">
        <f t="shared" si="1"/>
        <v>-11150</v>
      </c>
      <c r="G26" s="98">
        <f>F26/B26*100</f>
        <v>-6.962222916016235</v>
      </c>
    </row>
    <row r="27" spans="1:243" s="91" customFormat="1" ht="28.5" customHeight="1">
      <c r="A27" s="90" t="s">
        <v>149</v>
      </c>
      <c r="B27" s="97">
        <v>160150</v>
      </c>
      <c r="C27" s="97">
        <v>149000</v>
      </c>
      <c r="D27" s="97">
        <v>149000</v>
      </c>
      <c r="E27" s="97"/>
      <c r="F27" s="97">
        <f t="shared" si="1"/>
        <v>-11150</v>
      </c>
      <c r="G27" s="98">
        <f>F27/B27*100</f>
        <v>-6.962222916016235</v>
      </c>
    </row>
    <row r="28" spans="1:243" s="79" customFormat="1" ht="28.5" customHeight="1">
      <c r="A28" s="85" t="s">
        <v>47</v>
      </c>
      <c r="B28" s="97"/>
      <c r="C28" s="103"/>
      <c r="D28" s="103">
        <v>115286</v>
      </c>
      <c r="E28" s="103">
        <v>115286</v>
      </c>
      <c r="F28" s="94">
        <f t="shared" si="1"/>
        <v>115286</v>
      </c>
      <c r="G28" s="98"/>
      <c r="H28" s="9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</row>
  </sheetData>
  <mergeCells count="6">
    <mergeCell ref="A2:G2"/>
    <mergeCell ref="F3:G3"/>
    <mergeCell ref="F4:G4"/>
    <mergeCell ref="A4:A5"/>
    <mergeCell ref="B4:B5"/>
    <mergeCell ref="C4:E4"/>
  </mergeCells>
  <phoneticPr fontId="14" type="noConversion"/>
  <printOptions horizontalCentered="1"/>
  <pageMargins left="0.47244094488188981" right="0.47244094488188981" top="0.59055118110236227" bottom="0.51181102362204722" header="0.31496062992125984" footer="0.31496062992125984"/>
  <pageSetup paperSize="9" scale="91" firstPageNumber="9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1.新增收支明细表</vt:lpstr>
      <vt:lpstr>2.一般公共预算收入表</vt:lpstr>
      <vt:lpstr>3.一般公共预算支出表</vt:lpstr>
      <vt:lpstr>4.基金预算收入表</vt:lpstr>
      <vt:lpstr>5.基金预算支出表</vt:lpstr>
      <vt:lpstr>'2.一般公共预算收入表'!Print_Area</vt:lpstr>
      <vt:lpstr>'3.一般公共预算支出表'!Print_Area</vt:lpstr>
      <vt:lpstr>'2.一般公共预算收入表'!Print_Titles</vt:lpstr>
      <vt:lpstr>'3.一般公共预算支出表'!Print_Titles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mzcz-yk</dc:creator>
  <cp:lastModifiedBy>Windows 用户</cp:lastModifiedBy>
  <cp:lastPrinted>2021-07-22T01:47:39Z</cp:lastPrinted>
  <dcterms:created xsi:type="dcterms:W3CDTF">2019-11-19T03:24:00Z</dcterms:created>
  <dcterms:modified xsi:type="dcterms:W3CDTF">2021-08-26T08:51:19Z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