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0" hidden="1">'附件1'!$A$4:$G$23</definedName>
    <definedName name="_xlnm.Print_Area" localSheetId="1">'附件2'!$A$1:$U$21</definedName>
    <definedName name="_xlnm.Print_Area" localSheetId="2">'附件3'!$A$1:$Q$18</definedName>
  </definedNames>
  <calcPr fullCalcOnLoad="1"/>
</workbook>
</file>

<file path=xl/sharedStrings.xml><?xml version="1.0" encoding="utf-8"?>
<sst xmlns="http://schemas.openxmlformats.org/spreadsheetml/2006/main" count="278" uniqueCount="174">
  <si>
    <t>附件1</t>
  </si>
  <si>
    <t>2021年市属中职国家助学金和免学费补助资金提前下达汇总表</t>
  </si>
  <si>
    <t>制表单位（盖章）：</t>
  </si>
  <si>
    <t>单位：元</t>
  </si>
  <si>
    <t>序号</t>
  </si>
  <si>
    <t>单位/地区</t>
  </si>
  <si>
    <t>项目名称</t>
  </si>
  <si>
    <t>功能科目</t>
  </si>
  <si>
    <t>金额</t>
  </si>
  <si>
    <t>备注</t>
  </si>
  <si>
    <t>梅州市本级</t>
  </si>
  <si>
    <t>2021年中等职业学生资助资金
（助学金中央资金）</t>
  </si>
  <si>
    <t>2300245 教育共同财政事权
转移支付支出</t>
  </si>
  <si>
    <t>2021年中等职业学生资助资金
（免学费资金中央资金）</t>
  </si>
  <si>
    <t>梅江区</t>
  </si>
  <si>
    <t>梅县区</t>
  </si>
  <si>
    <t>平远县</t>
  </si>
  <si>
    <t>蕉岭县</t>
  </si>
  <si>
    <t>合计</t>
  </si>
  <si>
    <t>附件2</t>
  </si>
  <si>
    <t>2021年市属中职国家助学金核定表</t>
  </si>
  <si>
    <t>单位：人、元</t>
  </si>
  <si>
    <t>用款单位编码</t>
  </si>
  <si>
    <t>用款单位名称</t>
  </si>
  <si>
    <t>具体实施单位</t>
  </si>
  <si>
    <t>2020年资助资金使用情况</t>
  </si>
  <si>
    <t>2021年资助资金预算安排情况</t>
  </si>
  <si>
    <t>下达金额</t>
  </si>
  <si>
    <t>资助情况</t>
  </si>
  <si>
    <t>预算总金额</t>
  </si>
  <si>
    <t>省级以上财政预算</t>
  </si>
  <si>
    <t>待以后年度清算金额</t>
  </si>
  <si>
    <t>2020年下达资金</t>
  </si>
  <si>
    <t>2020年待清算资金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</si>
  <si>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</si>
  <si>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</si>
  <si>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</si>
  <si>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</si>
  <si>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</si>
  <si>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t>部分区县申请增减资金</t>
  </si>
  <si>
    <t>省以上财政需追加资金</t>
  </si>
  <si>
    <t>应分担金额</t>
  </si>
  <si>
    <t>清算2020年资金后应分担金额</t>
  </si>
  <si>
    <t>本次提前下达金额</t>
  </si>
  <si>
    <t>待年中下达金额</t>
  </si>
  <si>
    <t>其中：中央资金</t>
  </si>
  <si>
    <t>其中：省级资金</t>
  </si>
  <si>
    <t>A</t>
  </si>
  <si>
    <t>B</t>
  </si>
  <si>
    <t>C</t>
  </si>
  <si>
    <t>D=E-F</t>
  </si>
  <si>
    <t>E</t>
  </si>
  <si>
    <t>F</t>
  </si>
  <si>
    <t>G</t>
  </si>
  <si>
    <t>H</t>
  </si>
  <si>
    <t>I=(G+H)*1000</t>
  </si>
  <si>
    <t>J</t>
  </si>
  <si>
    <t>K=I*J</t>
  </si>
  <si>
    <t>L</t>
  </si>
  <si>
    <t>M=K-(D-L)</t>
  </si>
  <si>
    <t>N=H*2000</t>
  </si>
  <si>
    <t>O=N*J</t>
  </si>
  <si>
    <t>P=O+M&gt;=0</t>
  </si>
  <si>
    <t>Q=P*90%</t>
  </si>
  <si>
    <t>R</t>
  </si>
  <si>
    <t>S=Q-R</t>
  </si>
  <si>
    <t>T=P-Q</t>
  </si>
  <si>
    <t>U=O+M&lt;0</t>
  </si>
  <si>
    <t>441499000</t>
  </si>
  <si>
    <t>梅州市</t>
  </si>
  <si>
    <t>441400000</t>
  </si>
  <si>
    <t>梅州市辖区</t>
  </si>
  <si>
    <t>441402000</t>
  </si>
  <si>
    <t>441403000</t>
  </si>
  <si>
    <t>441426000</t>
  </si>
  <si>
    <t>441427000</t>
  </si>
  <si>
    <t>附件3</t>
  </si>
  <si>
    <t>2021年市属中职免学费补助资金核定表</t>
  </si>
  <si>
    <t>基础数据</t>
  </si>
  <si>
    <t>测算2021年省级以上资金</t>
  </si>
  <si>
    <t>清算2020年省级以上资金</t>
  </si>
  <si>
    <t>2021年应下达的省级以上资金</t>
  </si>
  <si>
    <t>提前下达省级以上资金</t>
  </si>
  <si>
    <t>2020年春季学期普通学生人数</t>
  </si>
  <si>
    <t>2020年春季学期残疾学生人数</t>
  </si>
  <si>
    <t>2020年秋季学期普通学生人数</t>
  </si>
  <si>
    <t>2020年秋季学期残疾学生人数</t>
  </si>
  <si>
    <t>粤财科教〔2019〕235号文预算安排2020年资金</t>
  </si>
  <si>
    <t>粤财科教〔2019〕235号待结转使用资金</t>
  </si>
  <si>
    <t>2020年省以上财政需追加资金（应下达-已下达）</t>
  </si>
  <si>
    <t>A1</t>
  </si>
  <si>
    <t>A2</t>
  </si>
  <si>
    <t>A3</t>
  </si>
  <si>
    <t>B1</t>
  </si>
  <si>
    <t>B2</t>
  </si>
  <si>
    <t>C1</t>
  </si>
  <si>
    <t>C2</t>
  </si>
  <si>
    <t>D</t>
  </si>
  <si>
    <t>E=(C1*3500+C2*3850)*D</t>
  </si>
  <si>
    <t>F1</t>
  </si>
  <si>
    <t>F2</t>
  </si>
  <si>
    <t>F3=(B1*1750+B2*1925+C1*1750+C2*1925)*D-(F1-F2)</t>
  </si>
  <si>
    <t>G=E+F3&gt;0</t>
  </si>
  <si>
    <t>H1=G*90%</t>
  </si>
  <si>
    <t>H2</t>
  </si>
  <si>
    <t>H3=H1-H2</t>
  </si>
  <si>
    <t>I=E+F3&lt;0</t>
  </si>
  <si>
    <t>441422000</t>
  </si>
  <si>
    <t>大埔县</t>
  </si>
  <si>
    <t>441481000</t>
  </si>
  <si>
    <t>兴宁市</t>
  </si>
  <si>
    <t>441424000</t>
  </si>
  <si>
    <t>五华县</t>
  </si>
  <si>
    <t>441423000</t>
  </si>
  <si>
    <t>丰顺县</t>
  </si>
  <si>
    <t>附件4</t>
  </si>
  <si>
    <t>中职学生资助资金绩效目标表</t>
  </si>
  <si>
    <t>学生资助补助经费（中等职业教育）</t>
  </si>
  <si>
    <t>中央主管部门</t>
  </si>
  <si>
    <t>财政部、教育部</t>
  </si>
  <si>
    <t>省级财政部门</t>
  </si>
  <si>
    <t>广东省财政厅</t>
  </si>
  <si>
    <t>省级主管部门</t>
  </si>
  <si>
    <t>广东省教育厅</t>
  </si>
  <si>
    <t>各地市、各中等职业学校</t>
  </si>
  <si>
    <t>资金情况
（万元）</t>
  </si>
  <si>
    <t>提前下达资金总额：</t>
  </si>
  <si>
    <t xml:space="preserve">    其中：中央资金</t>
  </si>
  <si>
    <t xml:space="preserve">          省级资金</t>
  </si>
  <si>
    <t>总
体
目
标</t>
  </si>
  <si>
    <t xml:space="preserve"> 目标1：确保中等职业学校各项国家资助政策按规定得到落实；
 目标2：满足家庭经济困难学生基本学习生活需要；
 目标3：帮助家庭经济困难学生更好完成学业，促进教育公平。
 ……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</si>
  <si>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</si>
  <si>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</si>
  <si>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</si>
  <si>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</si>
  <si>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</si>
  <si>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</si>
  <si>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</si>
  <si>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中职国家助学金应受助学生受助比例</t>
  </si>
  <si>
    <t>中职免学费补助应受助学生受助比例</t>
  </si>
  <si>
    <t>中职国家助学金资助面</t>
  </si>
  <si>
    <t>30%—40%</t>
  </si>
  <si>
    <t>质量指标</t>
  </si>
  <si>
    <t>学生资助管理信息系统对中职免学费资助学生识别率</t>
  </si>
  <si>
    <t>≥95%</t>
  </si>
  <si>
    <t>时效指标</t>
  </si>
  <si>
    <t>助学金按规定及时发放率</t>
  </si>
  <si>
    <t>年度预算执行进度</t>
  </si>
  <si>
    <t>社会效益
指标</t>
  </si>
  <si>
    <t>落实中等职业教育国家免学费补助</t>
  </si>
  <si>
    <t>促进中等职业教育发展，鼓励学生就读涉农专业、戏曲表演专业，提升中职教育吸引力，促进教育公平。</t>
  </si>
  <si>
    <t>在中等职业国家助学金名额分配时，适当向农村地区、贫困地区和民族地区倾斜</t>
  </si>
  <si>
    <t>是</t>
  </si>
  <si>
    <t>满意度指标</t>
  </si>
  <si>
    <t>服务对象
满意度指标</t>
  </si>
  <si>
    <t>学生、家长抽样调查满意度</t>
  </si>
  <si>
    <t>≥85%</t>
  </si>
  <si>
    <t>师生满意度</t>
  </si>
  <si>
    <t>家长满意度</t>
  </si>
  <si>
    <t>制表单位（盖章）：</t>
  </si>
  <si>
    <t>制表单位（盖章）：</t>
  </si>
  <si>
    <t>注：
1、2020年资金清算原则为：以《全国学生资助管理信息系》填报的2020年春季和秋季资助人数为基准，安排清算资金100%。
2、2021年资金预算原则为：以《全国学生资助管理信息系》填报的2020年秋季资助人数为基准，提前安排90%的预算资金，待年中安排10%的预算资金。</t>
  </si>
  <si>
    <t>梅州农业学校</t>
  </si>
  <si>
    <t>梅州市职业技术学校</t>
  </si>
  <si>
    <t>梅州市艺术学校</t>
  </si>
  <si>
    <t>梅州市五洲学校</t>
  </si>
  <si>
    <t>梅州市特殊教育学校</t>
  </si>
  <si>
    <t>梅州农业学校</t>
  </si>
  <si>
    <t>梅州市五洲学校</t>
  </si>
  <si>
    <t>梅州市特殊教育学校</t>
  </si>
  <si>
    <t>2050302 中等职业教育</t>
  </si>
  <si>
    <t>（ 2021年度）</t>
  </si>
  <si>
    <t>用款单位
编码</t>
  </si>
  <si>
    <t>用款单位
名称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</si>
</sst>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;[Red]\-#,##0.0\ "/>
    <numFmt numFmtId="179" formatCode="#,##0_ ;[Red]\-#,##0\ "/>
    <numFmt numFmtId="180" formatCode="#,##0.00_ "/>
  </numFmts>
  <fonts count="8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3"/>
      <name val="黑体"/>
      <family val="3"/>
    </font>
    <font>
      <sz val="18"/>
      <name val="黑体"/>
      <family val="3"/>
    </font>
    <font>
      <sz val="18"/>
      <color indexed="8"/>
      <name val="黑体"/>
      <family val="3"/>
    </font>
    <font>
      <sz val="36"/>
      <color indexed="8"/>
      <name val="方正小标宋简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幼圆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黑体"/>
      <family val="3"/>
    </font>
    <font>
      <sz val="18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20"/>
      <color theme="1"/>
      <name val="黑体"/>
      <family val="3"/>
    </font>
    <font>
      <sz val="16"/>
      <color rgb="FF000000"/>
      <name val="Calibri"/>
      <family val="0"/>
    </font>
    <font>
      <sz val="16"/>
      <name val="Calibri"/>
      <family val="0"/>
    </font>
    <font>
      <b/>
      <sz val="16"/>
      <color rgb="FF000000"/>
      <name val="Calibri"/>
      <family val="0"/>
    </font>
    <font>
      <b/>
      <sz val="16"/>
      <color theme="1"/>
      <name val="宋体"/>
      <family val="0"/>
    </font>
    <font>
      <sz val="16"/>
      <color theme="1"/>
      <name val="Calibri Light"/>
      <family val="0"/>
    </font>
    <font>
      <sz val="12"/>
      <color indexed="8"/>
      <name val="Calibri"/>
      <family val="0"/>
    </font>
    <font>
      <sz val="18"/>
      <color theme="1"/>
      <name val="黑体"/>
      <family val="3"/>
    </font>
    <font>
      <sz val="36"/>
      <color theme="1"/>
      <name val="方正小标宋简体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幼圆"/>
      <family val="3"/>
    </font>
    <font>
      <b/>
      <sz val="14"/>
      <color theme="1"/>
      <name val="Calibri"/>
      <family val="0"/>
    </font>
    <font>
      <b/>
      <sz val="14"/>
      <color theme="1"/>
      <name val="Calibri Light"/>
      <family val="0"/>
    </font>
    <font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40" applyFill="1" applyBorder="1" applyAlignment="1">
      <alignment vertical="center" wrapText="1"/>
      <protection/>
    </xf>
    <xf numFmtId="0" fontId="2" fillId="0" borderId="0" xfId="40" applyFont="1" applyFill="1" applyBorder="1" applyAlignment="1">
      <alignment vertical="center" wrapText="1"/>
      <protection/>
    </xf>
    <xf numFmtId="0" fontId="3" fillId="0" borderId="0" xfId="40" applyFont="1" applyFill="1" applyBorder="1" applyAlignment="1">
      <alignment vertical="center" wrapText="1"/>
      <protection/>
    </xf>
    <xf numFmtId="0" fontId="4" fillId="0" borderId="0" xfId="40" applyFont="1" applyFill="1" applyBorder="1" applyAlignment="1">
      <alignment vertical="center" wrapText="1"/>
      <protection/>
    </xf>
    <xf numFmtId="0" fontId="0" fillId="0" borderId="0" xfId="40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vertical="center"/>
      <protection/>
    </xf>
    <xf numFmtId="0" fontId="6" fillId="0" borderId="0" xfId="40" applyFont="1" applyFill="1" applyBorder="1" applyAlignment="1">
      <alignment vertical="center" wrapText="1"/>
      <protection/>
    </xf>
    <xf numFmtId="0" fontId="4" fillId="0" borderId="9" xfId="40" applyFont="1" applyFill="1" applyBorder="1" applyAlignment="1">
      <alignment vertical="center"/>
      <protection/>
    </xf>
    <xf numFmtId="0" fontId="4" fillId="0" borderId="9" xfId="40" applyFont="1" applyFill="1" applyBorder="1" applyAlignment="1">
      <alignment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9" fontId="0" fillId="0" borderId="10" xfId="40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40" applyNumberFormat="1" applyFont="1" applyFill="1" applyBorder="1" applyAlignment="1" applyProtection="1">
      <alignment horizontal="left" vertical="center"/>
      <protection/>
    </xf>
    <xf numFmtId="178" fontId="42" fillId="0" borderId="0" xfId="40" applyNumberFormat="1" applyFont="1" applyFill="1" applyBorder="1" applyAlignment="1" applyProtection="1">
      <alignment horizontal="left" vertical="center" wrapText="1"/>
      <protection/>
    </xf>
    <xf numFmtId="179" fontId="64" fillId="0" borderId="0" xfId="0" applyNumberFormat="1" applyFont="1" applyFill="1" applyBorder="1" applyAlignment="1">
      <alignment horizontal="right" vertical="center" wrapText="1"/>
    </xf>
    <xf numFmtId="179" fontId="65" fillId="0" borderId="0" xfId="40" applyNumberFormat="1" applyFont="1" applyFill="1" applyBorder="1" applyAlignment="1">
      <alignment horizontal="right" vertical="center"/>
      <protection/>
    </xf>
    <xf numFmtId="179" fontId="66" fillId="0" borderId="0" xfId="41" applyNumberFormat="1" applyFont="1" applyFill="1" applyBorder="1" applyAlignment="1">
      <alignment horizontal="right" vertical="center" wrapText="1"/>
      <protection/>
    </xf>
    <xf numFmtId="9" fontId="65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80" fontId="0" fillId="0" borderId="10" xfId="0" applyNumberFormat="1" applyFont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 vertical="center" wrapText="1"/>
    </xf>
    <xf numFmtId="179" fontId="71" fillId="0" borderId="12" xfId="0" applyNumberFormat="1" applyFont="1" applyFill="1" applyBorder="1" applyAlignment="1">
      <alignment horizontal="left" vertical="center" wrapText="1"/>
    </xf>
    <xf numFmtId="178" fontId="71" fillId="0" borderId="12" xfId="0" applyNumberFormat="1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9" fontId="67" fillId="0" borderId="10" xfId="33" applyFont="1" applyFill="1" applyBorder="1" applyAlignment="1">
      <alignment horizontal="center" vertical="center" wrapText="1"/>
    </xf>
    <xf numFmtId="178" fontId="67" fillId="0" borderId="10" xfId="0" applyNumberFormat="1" applyFont="1" applyFill="1" applyBorder="1" applyAlignment="1">
      <alignment horizontal="center" vertical="center" wrapText="1"/>
    </xf>
    <xf numFmtId="0" fontId="72" fillId="0" borderId="10" xfId="41" applyFont="1" applyFill="1" applyBorder="1" applyAlignment="1">
      <alignment horizontal="center" vertical="center" wrapText="1"/>
      <protection/>
    </xf>
    <xf numFmtId="178" fontId="72" fillId="0" borderId="10" xfId="41" applyNumberFormat="1" applyFont="1" applyFill="1" applyBorder="1" applyAlignment="1">
      <alignment horizontal="center" vertical="center" wrapText="1"/>
      <protection/>
    </xf>
    <xf numFmtId="0" fontId="73" fillId="0" borderId="12" xfId="0" applyFont="1" applyFill="1" applyBorder="1" applyAlignment="1">
      <alignment horizontal="center" vertical="center" wrapText="1"/>
    </xf>
    <xf numFmtId="179" fontId="73" fillId="0" borderId="12" xfId="0" applyNumberFormat="1" applyFont="1" applyFill="1" applyBorder="1" applyAlignment="1">
      <alignment horizontal="center" vertical="center" wrapText="1"/>
    </xf>
    <xf numFmtId="179" fontId="74" fillId="0" borderId="10" xfId="42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>
      <alignment horizontal="right" vertical="center" wrapText="1"/>
    </xf>
    <xf numFmtId="179" fontId="71" fillId="0" borderId="12" xfId="0" applyNumberFormat="1" applyFont="1" applyFill="1" applyBorder="1" applyAlignment="1">
      <alignment horizontal="right" vertical="center" wrapText="1"/>
    </xf>
    <xf numFmtId="179" fontId="67" fillId="0" borderId="10" xfId="0" applyNumberFormat="1" applyFont="1" applyFill="1" applyBorder="1" applyAlignment="1">
      <alignment horizontal="right" vertical="center"/>
    </xf>
    <xf numFmtId="179" fontId="75" fillId="0" borderId="10" xfId="40" applyNumberFormat="1" applyFont="1" applyFill="1" applyBorder="1" applyAlignment="1">
      <alignment horizontal="right" vertical="center"/>
      <protection/>
    </xf>
    <xf numFmtId="179" fontId="72" fillId="0" borderId="10" xfId="41" applyNumberFormat="1" applyFont="1" applyFill="1" applyBorder="1" applyAlignment="1">
      <alignment horizontal="right" vertical="center" wrapText="1"/>
      <protection/>
    </xf>
    <xf numFmtId="9" fontId="71" fillId="0" borderId="12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9" fontId="67" fillId="0" borderId="10" xfId="0" applyNumberFormat="1" applyFont="1" applyFill="1" applyBorder="1" applyAlignment="1">
      <alignment vertical="center" wrapText="1"/>
    </xf>
    <xf numFmtId="179" fontId="71" fillId="0" borderId="12" xfId="0" applyNumberFormat="1" applyFont="1" applyFill="1" applyBorder="1" applyAlignment="1">
      <alignment vertical="center" wrapText="1"/>
    </xf>
    <xf numFmtId="179" fontId="67" fillId="0" borderId="10" xfId="0" applyNumberFormat="1" applyFont="1" applyFill="1" applyBorder="1" applyAlignment="1">
      <alignment vertical="center"/>
    </xf>
    <xf numFmtId="179" fontId="75" fillId="0" borderId="10" xfId="40" applyNumberFormat="1" applyFont="1" applyFill="1" applyBorder="1" applyAlignment="1">
      <alignment vertical="center"/>
      <protection/>
    </xf>
    <xf numFmtId="179" fontId="72" fillId="0" borderId="10" xfId="41" applyNumberFormat="1" applyFont="1" applyFill="1" applyBorder="1" applyAlignment="1">
      <alignment vertical="center" wrapText="1"/>
      <protection/>
    </xf>
    <xf numFmtId="9" fontId="71" fillId="0" borderId="12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vertical="center" wrapText="1"/>
    </xf>
    <xf numFmtId="179" fontId="71" fillId="0" borderId="13" xfId="0" applyNumberFormat="1" applyFont="1" applyFill="1" applyBorder="1" applyAlignment="1">
      <alignment vertical="center" wrapText="1"/>
    </xf>
    <xf numFmtId="179" fontId="67" fillId="0" borderId="11" xfId="0" applyNumberFormat="1" applyFont="1" applyFill="1" applyBorder="1" applyAlignment="1">
      <alignment vertical="center"/>
    </xf>
    <xf numFmtId="179" fontId="75" fillId="0" borderId="11" xfId="40" applyNumberFormat="1" applyFont="1" applyFill="1" applyBorder="1" applyAlignment="1">
      <alignment vertical="center"/>
      <protection/>
    </xf>
    <xf numFmtId="179" fontId="72" fillId="0" borderId="11" xfId="41" applyNumberFormat="1" applyFont="1" applyFill="1" applyBorder="1" applyAlignment="1">
      <alignment vertical="center" wrapText="1"/>
      <protection/>
    </xf>
    <xf numFmtId="9" fontId="71" fillId="0" borderId="10" xfId="0" applyNumberFormat="1" applyFont="1" applyFill="1" applyBorder="1" applyAlignment="1">
      <alignment vertical="center" wrapText="1"/>
    </xf>
    <xf numFmtId="179" fontId="71" fillId="0" borderId="10" xfId="0" applyNumberFormat="1" applyFont="1" applyFill="1" applyBorder="1" applyAlignment="1">
      <alignment vertical="center" wrapText="1"/>
    </xf>
    <xf numFmtId="179" fontId="71" fillId="0" borderId="11" xfId="0" applyNumberFormat="1" applyFont="1" applyFill="1" applyBorder="1" applyAlignment="1">
      <alignment vertical="center" wrapText="1"/>
    </xf>
    <xf numFmtId="179" fontId="67" fillId="0" borderId="10" xfId="0" applyNumberFormat="1" applyFont="1" applyFill="1" applyBorder="1" applyAlignment="1">
      <alignment horizontal="right" vertical="center" wrapText="1"/>
    </xf>
    <xf numFmtId="179" fontId="71" fillId="0" borderId="12" xfId="0" applyNumberFormat="1" applyFont="1" applyFill="1" applyBorder="1" applyAlignment="1">
      <alignment horizontal="right" vertical="center" wrapText="1"/>
    </xf>
    <xf numFmtId="179" fontId="67" fillId="0" borderId="10" xfId="0" applyNumberFormat="1" applyFont="1" applyFill="1" applyBorder="1" applyAlignment="1">
      <alignment horizontal="right" vertical="center"/>
    </xf>
    <xf numFmtId="179" fontId="75" fillId="0" borderId="10" xfId="40" applyNumberFormat="1" applyFont="1" applyFill="1" applyBorder="1" applyAlignment="1">
      <alignment horizontal="right" vertical="center"/>
      <protection/>
    </xf>
    <xf numFmtId="179" fontId="72" fillId="0" borderId="10" xfId="41" applyNumberFormat="1" applyFont="1" applyFill="1" applyBorder="1" applyAlignment="1">
      <alignment horizontal="right" vertical="center" wrapText="1"/>
      <protection/>
    </xf>
    <xf numFmtId="9" fontId="7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left" vertical="center" wrapText="1"/>
      <protection/>
    </xf>
    <xf numFmtId="0" fontId="0" fillId="0" borderId="17" xfId="40" applyFont="1" applyFill="1" applyBorder="1" applyAlignment="1">
      <alignment horizontal="left" vertical="center" wrapText="1"/>
      <protection/>
    </xf>
    <xf numFmtId="0" fontId="0" fillId="0" borderId="18" xfId="40" applyFont="1" applyFill="1" applyBorder="1" applyAlignment="1">
      <alignment horizontal="left" vertical="center" wrapText="1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0" fillId="0" borderId="17" xfId="40" applyFont="1" applyFill="1" applyBorder="1" applyAlignment="1">
      <alignment horizontal="center" vertical="center" wrapText="1"/>
      <protection/>
    </xf>
    <xf numFmtId="0" fontId="0" fillId="0" borderId="18" xfId="40" applyFont="1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8" xfId="40" applyFill="1" applyBorder="1" applyAlignment="1">
      <alignment horizontal="center" vertical="center" wrapText="1"/>
      <protection/>
    </xf>
    <xf numFmtId="0" fontId="0" fillId="0" borderId="17" xfId="40" applyFill="1" applyBorder="1" applyAlignment="1">
      <alignment horizontal="center" vertical="center" wrapText="1"/>
      <protection/>
    </xf>
    <xf numFmtId="3" fontId="0" fillId="0" borderId="16" xfId="40" applyNumberFormat="1" applyFill="1" applyBorder="1" applyAlignment="1">
      <alignment horizontal="center" vertical="center" wrapText="1"/>
      <protection/>
    </xf>
    <xf numFmtId="4" fontId="0" fillId="0" borderId="16" xfId="40" applyNumberFormat="1" applyFill="1" applyBorder="1" applyAlignment="1">
      <alignment horizontal="center" vertical="center" wrapText="1"/>
      <protection/>
    </xf>
    <xf numFmtId="0" fontId="0" fillId="0" borderId="19" xfId="40" applyFill="1" applyBorder="1" applyAlignment="1">
      <alignment horizontal="center" vertical="center" wrapText="1"/>
      <protection/>
    </xf>
    <xf numFmtId="0" fontId="0" fillId="0" borderId="20" xfId="40" applyFill="1" applyBorder="1" applyAlignment="1">
      <alignment horizontal="center" vertical="center" wrapText="1"/>
      <protection/>
    </xf>
    <xf numFmtId="0" fontId="0" fillId="0" borderId="21" xfId="40" applyFill="1" applyBorder="1" applyAlignment="1">
      <alignment horizontal="center" vertical="center" wrapText="1"/>
      <protection/>
    </xf>
    <xf numFmtId="0" fontId="0" fillId="0" borderId="22" xfId="40" applyFill="1" applyBorder="1" applyAlignment="1">
      <alignment horizontal="center" vertical="center" wrapText="1"/>
      <protection/>
    </xf>
    <xf numFmtId="0" fontId="0" fillId="0" borderId="23" xfId="40" applyFill="1" applyBorder="1" applyAlignment="1">
      <alignment horizontal="center" vertical="center" wrapText="1"/>
      <protection/>
    </xf>
    <xf numFmtId="0" fontId="0" fillId="0" borderId="24" xfId="40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11" xfId="41" applyNumberFormat="1" applyFont="1" applyFill="1" applyBorder="1" applyAlignment="1">
      <alignment horizontal="center" vertical="center" wrapText="1"/>
      <protection/>
    </xf>
    <xf numFmtId="0" fontId="35" fillId="0" borderId="11" xfId="41" applyFont="1" applyFill="1" applyBorder="1" applyAlignment="1">
      <alignment horizontal="center" vertical="center" wrapText="1"/>
      <protection/>
    </xf>
    <xf numFmtId="0" fontId="77" fillId="0" borderId="16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35" fillId="0" borderId="14" xfId="41" applyNumberFormat="1" applyFont="1" applyFill="1" applyBorder="1" applyAlignment="1">
      <alignment horizontal="center" vertical="center" wrapText="1"/>
      <protection/>
    </xf>
    <xf numFmtId="0" fontId="35" fillId="0" borderId="14" xfId="41" applyFont="1" applyFill="1" applyBorder="1" applyAlignment="1">
      <alignment horizontal="center" vertical="center" wrapText="1"/>
      <protection/>
    </xf>
    <xf numFmtId="0" fontId="77" fillId="0" borderId="10" xfId="41" applyFont="1" applyFill="1" applyBorder="1" applyAlignment="1">
      <alignment horizontal="center" vertical="center" wrapText="1"/>
      <protection/>
    </xf>
    <xf numFmtId="0" fontId="77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35" fillId="0" borderId="15" xfId="41" applyNumberFormat="1" applyFont="1" applyFill="1" applyBorder="1" applyAlignment="1">
      <alignment horizontal="center" vertical="center" wrapText="1"/>
      <protection/>
    </xf>
    <xf numFmtId="0" fontId="35" fillId="0" borderId="15" xfId="41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9" fontId="79" fillId="0" borderId="10" xfId="33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vertical="center"/>
    </xf>
    <xf numFmtId="9" fontId="42" fillId="0" borderId="0" xfId="0" applyNumberFormat="1" applyFont="1" applyFill="1" applyBorder="1" applyAlignment="1">
      <alignment vertical="center"/>
    </xf>
    <xf numFmtId="176" fontId="80" fillId="0" borderId="0" xfId="53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9" fontId="68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77" fontId="79" fillId="0" borderId="10" xfId="0" applyNumberFormat="1" applyFont="1" applyFill="1" applyBorder="1" applyAlignment="1">
      <alignment horizontal="center" vertical="center" wrapText="1"/>
    </xf>
    <xf numFmtId="176" fontId="79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176" fontId="79" fillId="0" borderId="10" xfId="0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9" fontId="82" fillId="0" borderId="10" xfId="33" applyNumberFormat="1" applyFont="1" applyFill="1" applyBorder="1" applyAlignment="1">
      <alignment horizontal="center" vertical="center" wrapText="1"/>
    </xf>
    <xf numFmtId="178" fontId="82" fillId="0" borderId="10" xfId="0" applyNumberFormat="1" applyFont="1" applyFill="1" applyBorder="1" applyAlignment="1">
      <alignment horizontal="center" vertical="center" wrapText="1"/>
    </xf>
    <xf numFmtId="176" fontId="82" fillId="0" borderId="1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83" fillId="0" borderId="10" xfId="40" applyNumberFormat="1" applyFont="1" applyFill="1" applyBorder="1" applyAlignment="1" applyProtection="1">
      <alignment horizontal="center" vertical="center"/>
      <protection/>
    </xf>
    <xf numFmtId="178" fontId="83" fillId="0" borderId="10" xfId="40" applyNumberFormat="1" applyFont="1" applyFill="1" applyBorder="1" applyAlignment="1" applyProtection="1">
      <alignment horizontal="center" vertical="center" wrapText="1"/>
      <protection/>
    </xf>
    <xf numFmtId="179" fontId="84" fillId="0" borderId="10" xfId="40" applyNumberFormat="1" applyFont="1" applyFill="1" applyBorder="1" applyAlignment="1" applyProtection="1">
      <alignment horizontal="center" vertical="center" wrapText="1"/>
      <protection/>
    </xf>
    <xf numFmtId="0" fontId="68" fillId="0" borderId="10" xfId="40" applyNumberFormat="1" applyFont="1" applyFill="1" applyBorder="1" applyAlignment="1" applyProtection="1">
      <alignment horizontal="left" vertical="center"/>
      <protection/>
    </xf>
    <xf numFmtId="178" fontId="68" fillId="0" borderId="10" xfId="40" applyNumberFormat="1" applyFont="1" applyFill="1" applyBorder="1" applyAlignment="1" applyProtection="1">
      <alignment horizontal="left" vertical="center" wrapText="1"/>
      <protection/>
    </xf>
    <xf numFmtId="179" fontId="85" fillId="0" borderId="10" xfId="40" applyNumberFormat="1" applyFont="1" applyFill="1" applyBorder="1" applyAlignment="1">
      <alignment horizontal="right" vertical="center"/>
      <protection/>
    </xf>
    <xf numFmtId="9" fontId="85" fillId="0" borderId="10" xfId="33" applyNumberFormat="1" applyFont="1" applyFill="1" applyBorder="1" applyAlignment="1" applyProtection="1">
      <alignment horizontal="right" vertical="center" wrapText="1"/>
      <protection/>
    </xf>
    <xf numFmtId="179" fontId="68" fillId="0" borderId="10" xfId="0" applyNumberFormat="1" applyFont="1" applyFill="1" applyBorder="1" applyAlignment="1">
      <alignment vertical="center"/>
    </xf>
    <xf numFmtId="179" fontId="81" fillId="0" borderId="10" xfId="53" applyNumberFormat="1" applyFont="1" applyFill="1" applyBorder="1" applyAlignment="1">
      <alignment horizontal="center" vertical="center"/>
    </xf>
    <xf numFmtId="179" fontId="81" fillId="0" borderId="10" xfId="53" applyNumberFormat="1" applyFont="1" applyFill="1" applyBorder="1" applyAlignment="1">
      <alignment horizontal="right" vertical="center"/>
    </xf>
    <xf numFmtId="179" fontId="85" fillId="0" borderId="10" xfId="40" applyNumberFormat="1" applyFont="1" applyFill="1" applyBorder="1" applyAlignment="1">
      <alignment horizontal="left" vertical="center"/>
      <protection/>
    </xf>
    <xf numFmtId="9" fontId="85" fillId="0" borderId="10" xfId="33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附件2：广东省中等职业教育2016年国家助学金安排表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0" workbookViewId="0" topLeftCell="A1">
      <selection activeCell="E28" sqref="E28"/>
    </sheetView>
  </sheetViews>
  <sheetFormatPr defaultColWidth="9.00390625" defaultRowHeight="14.25"/>
  <cols>
    <col min="2" max="2" width="20.625" style="0" customWidth="1"/>
    <col min="3" max="3" width="30.50390625" style="0" customWidth="1"/>
    <col min="4" max="4" width="27.125" style="0" customWidth="1"/>
    <col min="5" max="5" width="16.25390625" style="0" customWidth="1"/>
    <col min="6" max="6" width="13.50390625" style="0" customWidth="1"/>
  </cols>
  <sheetData>
    <row r="1" ht="21" customHeight="1">
      <c r="A1" s="27" t="s">
        <v>0</v>
      </c>
    </row>
    <row r="2" spans="1:6" ht="30" customHeight="1">
      <c r="A2" s="111" t="s">
        <v>1</v>
      </c>
      <c r="B2" s="111"/>
      <c r="C2" s="111"/>
      <c r="D2" s="111"/>
      <c r="E2" s="111"/>
      <c r="F2" s="111"/>
    </row>
    <row r="3" spans="1:6" ht="27" customHeight="1">
      <c r="A3" s="80" t="s">
        <v>2</v>
      </c>
      <c r="B3" s="80"/>
      <c r="C3" s="28"/>
      <c r="D3" s="28"/>
      <c r="E3" s="28"/>
      <c r="F3" s="28" t="s">
        <v>3</v>
      </c>
    </row>
    <row r="4" spans="1:6" ht="37.5" customHeight="1">
      <c r="A4" s="110" t="s">
        <v>4</v>
      </c>
      <c r="B4" s="110" t="s">
        <v>5</v>
      </c>
      <c r="C4" s="110" t="s">
        <v>6</v>
      </c>
      <c r="D4" s="110" t="s">
        <v>7</v>
      </c>
      <c r="E4" s="110" t="s">
        <v>8</v>
      </c>
      <c r="F4" s="110" t="s">
        <v>9</v>
      </c>
    </row>
    <row r="5" spans="1:7" ht="50.25" customHeight="1">
      <c r="A5" s="29">
        <v>1</v>
      </c>
      <c r="B5" s="58" t="s">
        <v>162</v>
      </c>
      <c r="C5" s="30" t="s">
        <v>11</v>
      </c>
      <c r="D5" s="59" t="s">
        <v>170</v>
      </c>
      <c r="E5" s="31">
        <v>1052640</v>
      </c>
      <c r="F5" s="29"/>
      <c r="G5" s="32"/>
    </row>
    <row r="6" spans="1:7" ht="50.25" customHeight="1">
      <c r="A6" s="29">
        <v>2</v>
      </c>
      <c r="B6" s="58" t="s">
        <v>163</v>
      </c>
      <c r="C6" s="30" t="s">
        <v>11</v>
      </c>
      <c r="D6" s="59" t="s">
        <v>170</v>
      </c>
      <c r="E6" s="31">
        <v>1017450</v>
      </c>
      <c r="F6" s="29"/>
      <c r="G6" s="32"/>
    </row>
    <row r="7" spans="1:7" ht="50.25" customHeight="1">
      <c r="A7" s="29">
        <v>3</v>
      </c>
      <c r="B7" s="58" t="s">
        <v>164</v>
      </c>
      <c r="C7" s="30" t="s">
        <v>11</v>
      </c>
      <c r="D7" s="59" t="s">
        <v>170</v>
      </c>
      <c r="E7" s="31">
        <v>87975</v>
      </c>
      <c r="F7" s="29"/>
      <c r="G7" s="32"/>
    </row>
    <row r="8" spans="1:7" ht="50.25" customHeight="1">
      <c r="A8" s="29">
        <v>4</v>
      </c>
      <c r="B8" s="58" t="s">
        <v>165</v>
      </c>
      <c r="C8" s="30" t="s">
        <v>11</v>
      </c>
      <c r="D8" s="59" t="s">
        <v>170</v>
      </c>
      <c r="E8" s="31">
        <v>325125</v>
      </c>
      <c r="F8" s="29"/>
      <c r="G8" s="32"/>
    </row>
    <row r="9" spans="1:7" ht="50.25" customHeight="1">
      <c r="A9" s="29">
        <v>5</v>
      </c>
      <c r="B9" s="58" t="s">
        <v>166</v>
      </c>
      <c r="C9" s="30" t="s">
        <v>11</v>
      </c>
      <c r="D9" s="59" t="s">
        <v>170</v>
      </c>
      <c r="E9" s="31">
        <v>55080</v>
      </c>
      <c r="F9" s="29"/>
      <c r="G9" s="32"/>
    </row>
    <row r="10" spans="1:6" ht="50.25" customHeight="1">
      <c r="A10" s="29">
        <v>6</v>
      </c>
      <c r="B10" s="58" t="s">
        <v>167</v>
      </c>
      <c r="C10" s="30" t="s">
        <v>13</v>
      </c>
      <c r="D10" s="59" t="s">
        <v>170</v>
      </c>
      <c r="E10" s="31">
        <v>11347647</v>
      </c>
      <c r="F10" s="29"/>
    </row>
    <row r="11" spans="1:6" ht="50.25" customHeight="1">
      <c r="A11" s="29">
        <v>7</v>
      </c>
      <c r="B11" s="58" t="s">
        <v>163</v>
      </c>
      <c r="C11" s="30" t="s">
        <v>13</v>
      </c>
      <c r="D11" s="59" t="s">
        <v>170</v>
      </c>
      <c r="E11" s="31">
        <v>15464036</v>
      </c>
      <c r="F11" s="29"/>
    </row>
    <row r="12" spans="1:6" ht="50.25" customHeight="1">
      <c r="A12" s="29">
        <v>8</v>
      </c>
      <c r="B12" s="58" t="s">
        <v>164</v>
      </c>
      <c r="C12" s="30" t="s">
        <v>13</v>
      </c>
      <c r="D12" s="59" t="s">
        <v>170</v>
      </c>
      <c r="E12" s="31">
        <v>605115</v>
      </c>
      <c r="F12" s="29"/>
    </row>
    <row r="13" spans="1:6" ht="50.25" customHeight="1">
      <c r="A13" s="29">
        <v>9</v>
      </c>
      <c r="B13" s="58" t="s">
        <v>168</v>
      </c>
      <c r="C13" s="30" t="s">
        <v>13</v>
      </c>
      <c r="D13" s="59" t="s">
        <v>170</v>
      </c>
      <c r="E13" s="31">
        <v>1543043</v>
      </c>
      <c r="F13" s="29"/>
    </row>
    <row r="14" spans="1:6" ht="50.25" customHeight="1">
      <c r="A14" s="29">
        <v>10</v>
      </c>
      <c r="B14" s="58" t="s">
        <v>169</v>
      </c>
      <c r="C14" s="30" t="s">
        <v>13</v>
      </c>
      <c r="D14" s="59" t="s">
        <v>170</v>
      </c>
      <c r="E14" s="31">
        <v>151680</v>
      </c>
      <c r="F14" s="29"/>
    </row>
    <row r="15" spans="1:6" ht="50.25" customHeight="1">
      <c r="A15" s="29">
        <v>11</v>
      </c>
      <c r="B15" s="30" t="s">
        <v>14</v>
      </c>
      <c r="C15" s="30" t="s">
        <v>11</v>
      </c>
      <c r="D15" s="30" t="s">
        <v>12</v>
      </c>
      <c r="E15" s="31">
        <v>470700</v>
      </c>
      <c r="F15" s="29"/>
    </row>
    <row r="16" spans="1:6" ht="50.25" customHeight="1">
      <c r="A16" s="29">
        <v>12</v>
      </c>
      <c r="B16" s="30" t="s">
        <v>14</v>
      </c>
      <c r="C16" s="30" t="s">
        <v>13</v>
      </c>
      <c r="D16" s="30" t="s">
        <v>12</v>
      </c>
      <c r="E16" s="31">
        <v>4238325</v>
      </c>
      <c r="F16" s="29"/>
    </row>
    <row r="17" spans="1:6" ht="50.25" customHeight="1">
      <c r="A17" s="29">
        <v>13</v>
      </c>
      <c r="B17" s="30" t="s">
        <v>15</v>
      </c>
      <c r="C17" s="30" t="s">
        <v>11</v>
      </c>
      <c r="D17" s="30" t="s">
        <v>12</v>
      </c>
      <c r="E17" s="31">
        <v>550800</v>
      </c>
      <c r="F17" s="29"/>
    </row>
    <row r="18" spans="1:6" ht="50.25" customHeight="1">
      <c r="A18" s="29">
        <v>14</v>
      </c>
      <c r="B18" s="30" t="s">
        <v>15</v>
      </c>
      <c r="C18" s="30" t="s">
        <v>13</v>
      </c>
      <c r="D18" s="30" t="s">
        <v>12</v>
      </c>
      <c r="E18" s="31">
        <v>6305198</v>
      </c>
      <c r="F18" s="29"/>
    </row>
    <row r="19" spans="1:6" ht="50.25" customHeight="1">
      <c r="A19" s="29">
        <v>15</v>
      </c>
      <c r="B19" s="30" t="s">
        <v>16</v>
      </c>
      <c r="C19" s="30" t="s">
        <v>11</v>
      </c>
      <c r="D19" s="30" t="s">
        <v>12</v>
      </c>
      <c r="E19" s="31">
        <v>29700</v>
      </c>
      <c r="F19" s="29"/>
    </row>
    <row r="20" spans="1:6" ht="50.25" customHeight="1">
      <c r="A20" s="29">
        <v>16</v>
      </c>
      <c r="B20" s="30" t="s">
        <v>16</v>
      </c>
      <c r="C20" s="30" t="s">
        <v>13</v>
      </c>
      <c r="D20" s="30" t="s">
        <v>12</v>
      </c>
      <c r="E20" s="31">
        <v>1593743</v>
      </c>
      <c r="F20" s="29"/>
    </row>
    <row r="21" spans="1:6" ht="50.25" customHeight="1">
      <c r="A21" s="29">
        <v>17</v>
      </c>
      <c r="B21" s="30" t="s">
        <v>17</v>
      </c>
      <c r="C21" s="30" t="s">
        <v>11</v>
      </c>
      <c r="D21" s="30" t="s">
        <v>12</v>
      </c>
      <c r="E21" s="31">
        <v>9900</v>
      </c>
      <c r="F21" s="29"/>
    </row>
    <row r="22" spans="1:6" ht="50.25" customHeight="1">
      <c r="A22" s="29">
        <v>18</v>
      </c>
      <c r="B22" s="30" t="s">
        <v>17</v>
      </c>
      <c r="C22" s="30" t="s">
        <v>13</v>
      </c>
      <c r="D22" s="30" t="s">
        <v>12</v>
      </c>
      <c r="E22" s="31">
        <v>254520</v>
      </c>
      <c r="F22" s="29"/>
    </row>
    <row r="23" spans="1:6" ht="50.25" customHeight="1">
      <c r="A23" s="81" t="s">
        <v>18</v>
      </c>
      <c r="B23" s="81"/>
      <c r="C23" s="81"/>
      <c r="D23" s="81"/>
      <c r="E23" s="33">
        <f>SUM(E5:E22)</f>
        <v>45102677</v>
      </c>
      <c r="F23" s="29"/>
    </row>
  </sheetData>
  <sheetProtection/>
  <autoFilter ref="A4:G23"/>
  <mergeCells count="3">
    <mergeCell ref="A2:F2"/>
    <mergeCell ref="A3:B3"/>
    <mergeCell ref="A23:D23"/>
  </mergeCells>
  <printOptions horizontalCentered="1"/>
  <pageMargins left="0.7" right="0.7" top="0.75" bottom="0.75" header="0.3" footer="0.3"/>
  <pageSetup fitToHeight="0" fitToWidth="0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50" zoomScaleNormal="50" zoomScaleSheetLayoutView="50" zoomScalePageLayoutView="0" workbookViewId="0" topLeftCell="A1">
      <selection activeCell="F13" sqref="F13"/>
    </sheetView>
  </sheetViews>
  <sheetFormatPr defaultColWidth="9.00390625" defaultRowHeight="14.25"/>
  <cols>
    <col min="1" max="2" width="17.75390625" style="37" customWidth="1"/>
    <col min="3" max="3" width="25.375" style="37" customWidth="1"/>
    <col min="4" max="8" width="17.625" style="37" customWidth="1"/>
    <col min="9" max="9" width="19.375" style="37" customWidth="1"/>
    <col min="10" max="10" width="11.25390625" style="20" customWidth="1"/>
    <col min="11" max="11" width="17.75390625" style="37" customWidth="1"/>
    <col min="12" max="12" width="13.25390625" style="37" customWidth="1"/>
    <col min="13" max="13" width="17.75390625" style="37" customWidth="1"/>
    <col min="14" max="14" width="19.00390625" style="37" customWidth="1"/>
    <col min="15" max="18" width="17.625" style="37" customWidth="1"/>
    <col min="19" max="21" width="16.00390625" style="37" customWidth="1"/>
    <col min="22" max="16384" width="9.00390625" style="37" customWidth="1"/>
  </cols>
  <sheetData>
    <row r="1" ht="33" customHeight="1">
      <c r="A1" s="38" t="s">
        <v>19</v>
      </c>
    </row>
    <row r="2" spans="1:21" ht="52.5" customHeight="1">
      <c r="A2" s="133" t="s">
        <v>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42" customHeight="1">
      <c r="A3" s="82" t="s">
        <v>160</v>
      </c>
      <c r="B3" s="8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82" t="s">
        <v>21</v>
      </c>
      <c r="T3" s="82"/>
      <c r="U3" s="82"/>
    </row>
    <row r="4" spans="1:21" s="17" customFormat="1" ht="42" customHeight="1">
      <c r="A4" s="112" t="s">
        <v>172</v>
      </c>
      <c r="B4" s="113" t="s">
        <v>173</v>
      </c>
      <c r="C4" s="113" t="s">
        <v>24</v>
      </c>
      <c r="D4" s="114" t="s">
        <v>25</v>
      </c>
      <c r="E4" s="115"/>
      <c r="F4" s="115"/>
      <c r="G4" s="115"/>
      <c r="H4" s="115"/>
      <c r="I4" s="115"/>
      <c r="J4" s="115"/>
      <c r="K4" s="115"/>
      <c r="L4" s="115"/>
      <c r="M4" s="116"/>
      <c r="N4" s="117" t="s">
        <v>26</v>
      </c>
      <c r="O4" s="117"/>
      <c r="P4" s="117"/>
      <c r="Q4" s="117"/>
      <c r="R4" s="117"/>
      <c r="S4" s="117"/>
      <c r="T4" s="117"/>
      <c r="U4" s="117"/>
    </row>
    <row r="5" spans="1:21" s="17" customFormat="1" ht="42" customHeight="1">
      <c r="A5" s="118"/>
      <c r="B5" s="119"/>
      <c r="C5" s="119"/>
      <c r="D5" s="120" t="s">
        <v>27</v>
      </c>
      <c r="E5" s="120"/>
      <c r="F5" s="120"/>
      <c r="G5" s="114" t="s">
        <v>28</v>
      </c>
      <c r="H5" s="115"/>
      <c r="I5" s="115"/>
      <c r="J5" s="115"/>
      <c r="K5" s="115"/>
      <c r="L5" s="115"/>
      <c r="M5" s="116"/>
      <c r="N5" s="121" t="s">
        <v>29</v>
      </c>
      <c r="O5" s="117" t="s">
        <v>30</v>
      </c>
      <c r="P5" s="117"/>
      <c r="Q5" s="117"/>
      <c r="R5" s="117"/>
      <c r="S5" s="117"/>
      <c r="T5" s="117"/>
      <c r="U5" s="121" t="s">
        <v>31</v>
      </c>
    </row>
    <row r="6" spans="1:21" s="18" customFormat="1" ht="42" customHeight="1">
      <c r="A6" s="118"/>
      <c r="B6" s="119"/>
      <c r="C6" s="119"/>
      <c r="D6" s="113" t="s">
        <v>18</v>
      </c>
      <c r="E6" s="113" t="s">
        <v>32</v>
      </c>
      <c r="F6" s="113" t="s">
        <v>33</v>
      </c>
      <c r="G6" s="122" t="s">
        <v>34</v>
      </c>
      <c r="H6" s="122" t="s">
        <v>35</v>
      </c>
      <c r="I6" s="113" t="s">
        <v>36</v>
      </c>
      <c r="J6" s="113" t="s">
        <v>37</v>
      </c>
      <c r="K6" s="113" t="s">
        <v>38</v>
      </c>
      <c r="L6" s="113" t="s">
        <v>39</v>
      </c>
      <c r="M6" s="113" t="s">
        <v>40</v>
      </c>
      <c r="N6" s="123"/>
      <c r="O6" s="121" t="s">
        <v>41</v>
      </c>
      <c r="P6" s="121" t="s">
        <v>42</v>
      </c>
      <c r="Q6" s="124" t="s">
        <v>43</v>
      </c>
      <c r="R6" s="125"/>
      <c r="S6" s="126"/>
      <c r="T6" s="121" t="s">
        <v>44</v>
      </c>
      <c r="U6" s="123"/>
    </row>
    <row r="7" spans="1:21" s="18" customFormat="1" ht="72.75" customHeight="1">
      <c r="A7" s="127"/>
      <c r="B7" s="128"/>
      <c r="C7" s="128"/>
      <c r="D7" s="128"/>
      <c r="E7" s="128"/>
      <c r="F7" s="128"/>
      <c r="G7" s="129"/>
      <c r="H7" s="129"/>
      <c r="I7" s="128"/>
      <c r="J7" s="128"/>
      <c r="K7" s="128"/>
      <c r="L7" s="128"/>
      <c r="M7" s="128"/>
      <c r="N7" s="130"/>
      <c r="O7" s="130"/>
      <c r="P7" s="130"/>
      <c r="Q7" s="131" t="s">
        <v>18</v>
      </c>
      <c r="R7" s="132" t="s">
        <v>45</v>
      </c>
      <c r="S7" s="132" t="s">
        <v>46</v>
      </c>
      <c r="T7" s="130"/>
      <c r="U7" s="130"/>
    </row>
    <row r="8" spans="1:21" s="34" customFormat="1" ht="45" customHeight="1">
      <c r="A8" s="42" t="s">
        <v>47</v>
      </c>
      <c r="B8" s="42" t="s">
        <v>48</v>
      </c>
      <c r="C8" s="42" t="s">
        <v>49</v>
      </c>
      <c r="D8" s="42" t="s">
        <v>50</v>
      </c>
      <c r="E8" s="42" t="s">
        <v>51</v>
      </c>
      <c r="F8" s="42" t="s">
        <v>52</v>
      </c>
      <c r="G8" s="43" t="s">
        <v>53</v>
      </c>
      <c r="H8" s="43" t="s">
        <v>54</v>
      </c>
      <c r="I8" s="44" t="s">
        <v>55</v>
      </c>
      <c r="J8" s="45" t="s">
        <v>56</v>
      </c>
      <c r="K8" s="46" t="s">
        <v>57</v>
      </c>
      <c r="L8" s="46" t="s">
        <v>58</v>
      </c>
      <c r="M8" s="47" t="s">
        <v>59</v>
      </c>
      <c r="N8" s="44" t="s">
        <v>60</v>
      </c>
      <c r="O8" s="46" t="s">
        <v>61</v>
      </c>
      <c r="P8" s="46" t="s">
        <v>62</v>
      </c>
      <c r="Q8" s="46" t="s">
        <v>63</v>
      </c>
      <c r="R8" s="46" t="s">
        <v>64</v>
      </c>
      <c r="S8" s="46" t="s">
        <v>65</v>
      </c>
      <c r="T8" s="46" t="s">
        <v>66</v>
      </c>
      <c r="U8" s="48" t="s">
        <v>67</v>
      </c>
    </row>
    <row r="9" spans="1:21" s="35" customFormat="1" ht="69" customHeight="1">
      <c r="A9" s="49" t="s">
        <v>68</v>
      </c>
      <c r="B9" s="50" t="s">
        <v>69</v>
      </c>
      <c r="C9" s="50" t="s">
        <v>69</v>
      </c>
      <c r="D9" s="51">
        <f>SUM(D10,D16:D19)</f>
        <v>3192900</v>
      </c>
      <c r="E9" s="51">
        <f aca="true" t="shared" si="0" ref="E9:U9">SUM(E10,E16:E19)</f>
        <v>3192900</v>
      </c>
      <c r="F9" s="51">
        <f t="shared" si="0"/>
        <v>0</v>
      </c>
      <c r="G9" s="51">
        <f t="shared" si="0"/>
        <v>1740</v>
      </c>
      <c r="H9" s="51">
        <f t="shared" si="0"/>
        <v>2107</v>
      </c>
      <c r="I9" s="51">
        <f t="shared" si="0"/>
        <v>3847000</v>
      </c>
      <c r="J9" s="51"/>
      <c r="K9" s="51">
        <f t="shared" si="0"/>
        <v>3437500</v>
      </c>
      <c r="L9" s="51"/>
      <c r="M9" s="51">
        <f t="shared" si="0"/>
        <v>244600</v>
      </c>
      <c r="N9" s="51">
        <f t="shared" si="0"/>
        <v>4214000</v>
      </c>
      <c r="O9" s="51">
        <f t="shared" si="0"/>
        <v>3754700</v>
      </c>
      <c r="P9" s="51">
        <f t="shared" si="0"/>
        <v>3999300</v>
      </c>
      <c r="Q9" s="51">
        <f t="shared" si="0"/>
        <v>3599370</v>
      </c>
      <c r="R9" s="51">
        <f t="shared" si="0"/>
        <v>3599370</v>
      </c>
      <c r="S9" s="51">
        <f t="shared" si="0"/>
        <v>0</v>
      </c>
      <c r="T9" s="51">
        <f t="shared" si="0"/>
        <v>399930</v>
      </c>
      <c r="U9" s="51">
        <f t="shared" si="0"/>
        <v>0</v>
      </c>
    </row>
    <row r="10" spans="1:21" s="35" customFormat="1" ht="69" customHeight="1">
      <c r="A10" s="39" t="s">
        <v>70</v>
      </c>
      <c r="B10" s="40" t="s">
        <v>10</v>
      </c>
      <c r="C10" s="40" t="s">
        <v>71</v>
      </c>
      <c r="D10" s="60">
        <f aca="true" t="shared" si="1" ref="D10:D19">E10-F10</f>
        <v>2102900</v>
      </c>
      <c r="E10" s="61">
        <v>2102900</v>
      </c>
      <c r="F10" s="61">
        <v>0</v>
      </c>
      <c r="G10" s="62">
        <v>1199</v>
      </c>
      <c r="H10" s="63">
        <v>1531</v>
      </c>
      <c r="I10" s="64">
        <f aca="true" t="shared" si="2" ref="I10:I19">(G10+H10)*1000</f>
        <v>2730000</v>
      </c>
      <c r="J10" s="65">
        <v>0.85</v>
      </c>
      <c r="K10" s="60">
        <f aca="true" t="shared" si="3" ref="K10:K19">I10*J10</f>
        <v>2320500</v>
      </c>
      <c r="L10" s="60"/>
      <c r="M10" s="64">
        <f aca="true" t="shared" si="4" ref="M10:M19">K10-(D10-L10)</f>
        <v>217600</v>
      </c>
      <c r="N10" s="64">
        <f>H10*2000</f>
        <v>3062000</v>
      </c>
      <c r="O10" s="60">
        <f aca="true" t="shared" si="5" ref="O10:O19">N10*J10</f>
        <v>2602700</v>
      </c>
      <c r="P10" s="60">
        <f aca="true" t="shared" si="6" ref="P10:P19">IF(O10+M10&lt;=0,0,O10+M10)</f>
        <v>2820300</v>
      </c>
      <c r="Q10" s="60">
        <f aca="true" t="shared" si="7" ref="Q10:Q19">ROUND(P10*0.9,0)</f>
        <v>2538270</v>
      </c>
      <c r="R10" s="60">
        <v>2538270</v>
      </c>
      <c r="S10" s="60">
        <f aca="true" t="shared" si="8" ref="S10:S19">Q10-R10</f>
        <v>0</v>
      </c>
      <c r="T10" s="60">
        <f aca="true" t="shared" si="9" ref="T10:T19">P10-Q10</f>
        <v>282030</v>
      </c>
      <c r="U10" s="64">
        <f aca="true" t="shared" si="10" ref="U10:U19">IF(O10+M10&lt;0,O10+M10,0)</f>
        <v>0</v>
      </c>
    </row>
    <row r="11" spans="1:21" s="35" customFormat="1" ht="69" customHeight="1">
      <c r="A11" s="39"/>
      <c r="B11" s="40"/>
      <c r="C11" s="40" t="s">
        <v>162</v>
      </c>
      <c r="D11" s="66">
        <f t="shared" si="1"/>
        <v>941800</v>
      </c>
      <c r="E11" s="67">
        <v>941800</v>
      </c>
      <c r="F11" s="67">
        <v>0</v>
      </c>
      <c r="G11" s="68">
        <v>528</v>
      </c>
      <c r="H11" s="69">
        <v>652</v>
      </c>
      <c r="I11" s="70">
        <f t="shared" si="2"/>
        <v>1180000</v>
      </c>
      <c r="J11" s="71">
        <v>0.85</v>
      </c>
      <c r="K11" s="60">
        <f t="shared" si="3"/>
        <v>1003000</v>
      </c>
      <c r="L11" s="60">
        <f>SUM(L12:L15)</f>
        <v>0</v>
      </c>
      <c r="M11" s="64">
        <f t="shared" si="4"/>
        <v>61200</v>
      </c>
      <c r="N11" s="70">
        <v>1304000</v>
      </c>
      <c r="O11" s="66">
        <f t="shared" si="5"/>
        <v>1108400</v>
      </c>
      <c r="P11" s="66">
        <f t="shared" si="6"/>
        <v>1169600</v>
      </c>
      <c r="Q11" s="66">
        <f t="shared" si="7"/>
        <v>1052640</v>
      </c>
      <c r="R11" s="66">
        <v>1052640</v>
      </c>
      <c r="S11" s="60">
        <f t="shared" si="8"/>
        <v>0</v>
      </c>
      <c r="T11" s="60">
        <f t="shared" si="9"/>
        <v>116960</v>
      </c>
      <c r="U11" s="70">
        <f t="shared" si="10"/>
        <v>0</v>
      </c>
    </row>
    <row r="12" spans="1:21" s="35" customFormat="1" ht="69" customHeight="1">
      <c r="A12" s="39"/>
      <c r="B12" s="40"/>
      <c r="C12" s="40" t="s">
        <v>163</v>
      </c>
      <c r="D12" s="66">
        <f t="shared" si="1"/>
        <v>656200</v>
      </c>
      <c r="E12" s="72">
        <v>656200</v>
      </c>
      <c r="F12" s="67">
        <v>0</v>
      </c>
      <c r="G12" s="62">
        <v>383</v>
      </c>
      <c r="H12" s="63">
        <v>573</v>
      </c>
      <c r="I12" s="70">
        <f t="shared" si="2"/>
        <v>956000</v>
      </c>
      <c r="J12" s="71">
        <v>0.85</v>
      </c>
      <c r="K12" s="60">
        <f t="shared" si="3"/>
        <v>812600</v>
      </c>
      <c r="L12" s="60">
        <f>SUM(L13:L16)</f>
        <v>0</v>
      </c>
      <c r="M12" s="64">
        <f t="shared" si="4"/>
        <v>156400</v>
      </c>
      <c r="N12" s="64">
        <v>1146000</v>
      </c>
      <c r="O12" s="66">
        <f t="shared" si="5"/>
        <v>974100</v>
      </c>
      <c r="P12" s="66">
        <f t="shared" si="6"/>
        <v>1130500</v>
      </c>
      <c r="Q12" s="66">
        <f t="shared" si="7"/>
        <v>1017450</v>
      </c>
      <c r="R12" s="60">
        <v>1017450</v>
      </c>
      <c r="S12" s="60">
        <f t="shared" si="8"/>
        <v>0</v>
      </c>
      <c r="T12" s="60">
        <f t="shared" si="9"/>
        <v>113050</v>
      </c>
      <c r="U12" s="70">
        <f t="shared" si="10"/>
        <v>0</v>
      </c>
    </row>
    <row r="13" spans="1:21" s="35" customFormat="1" ht="69" customHeight="1">
      <c r="A13" s="39"/>
      <c r="B13" s="40"/>
      <c r="C13" s="40" t="s">
        <v>164</v>
      </c>
      <c r="D13" s="66">
        <f t="shared" si="1"/>
        <v>39100</v>
      </c>
      <c r="E13" s="72">
        <v>39100</v>
      </c>
      <c r="F13" s="67">
        <v>0</v>
      </c>
      <c r="G13" s="62">
        <v>23</v>
      </c>
      <c r="H13" s="63">
        <v>46</v>
      </c>
      <c r="I13" s="70">
        <f t="shared" si="2"/>
        <v>69000</v>
      </c>
      <c r="J13" s="71">
        <v>0.85</v>
      </c>
      <c r="K13" s="60">
        <f t="shared" si="3"/>
        <v>58650</v>
      </c>
      <c r="L13" s="60">
        <f>SUM(L14:L17)</f>
        <v>0</v>
      </c>
      <c r="M13" s="64">
        <f t="shared" si="4"/>
        <v>19550</v>
      </c>
      <c r="N13" s="64">
        <v>92000</v>
      </c>
      <c r="O13" s="66">
        <f t="shared" si="5"/>
        <v>78200</v>
      </c>
      <c r="P13" s="66">
        <f t="shared" si="6"/>
        <v>97750</v>
      </c>
      <c r="Q13" s="66">
        <f t="shared" si="7"/>
        <v>87975</v>
      </c>
      <c r="R13" s="60">
        <v>87975</v>
      </c>
      <c r="S13" s="60">
        <f t="shared" si="8"/>
        <v>0</v>
      </c>
      <c r="T13" s="60">
        <f t="shared" si="9"/>
        <v>9775</v>
      </c>
      <c r="U13" s="70">
        <f t="shared" si="10"/>
        <v>0</v>
      </c>
    </row>
    <row r="14" spans="1:21" s="35" customFormat="1" ht="69" customHeight="1">
      <c r="A14" s="39"/>
      <c r="B14" s="40"/>
      <c r="C14" s="40" t="s">
        <v>165</v>
      </c>
      <c r="D14" s="66">
        <f t="shared" si="1"/>
        <v>404600</v>
      </c>
      <c r="E14" s="73">
        <v>404600</v>
      </c>
      <c r="F14" s="67">
        <v>0</v>
      </c>
      <c r="G14" s="62">
        <v>229</v>
      </c>
      <c r="H14" s="63">
        <v>224</v>
      </c>
      <c r="I14" s="70">
        <f t="shared" si="2"/>
        <v>453000</v>
      </c>
      <c r="J14" s="71">
        <v>0.85</v>
      </c>
      <c r="K14" s="60">
        <f t="shared" si="3"/>
        <v>385050</v>
      </c>
      <c r="L14" s="60">
        <f>SUM(L15:L18)</f>
        <v>0</v>
      </c>
      <c r="M14" s="64">
        <f t="shared" si="4"/>
        <v>-19550</v>
      </c>
      <c r="N14" s="64">
        <v>448000</v>
      </c>
      <c r="O14" s="66">
        <f t="shared" si="5"/>
        <v>380800</v>
      </c>
      <c r="P14" s="66">
        <f t="shared" si="6"/>
        <v>361250</v>
      </c>
      <c r="Q14" s="66">
        <f t="shared" si="7"/>
        <v>325125</v>
      </c>
      <c r="R14" s="60">
        <v>325125</v>
      </c>
      <c r="S14" s="60">
        <f t="shared" si="8"/>
        <v>0</v>
      </c>
      <c r="T14" s="60">
        <f t="shared" si="9"/>
        <v>36125</v>
      </c>
      <c r="U14" s="70">
        <f t="shared" si="10"/>
        <v>0</v>
      </c>
    </row>
    <row r="15" spans="1:21" s="35" customFormat="1" ht="69" customHeight="1">
      <c r="A15" s="39"/>
      <c r="B15" s="40"/>
      <c r="C15" s="40" t="s">
        <v>166</v>
      </c>
      <c r="D15" s="60">
        <f t="shared" si="1"/>
        <v>61200</v>
      </c>
      <c r="E15" s="72">
        <v>61200</v>
      </c>
      <c r="F15" s="72">
        <v>0</v>
      </c>
      <c r="G15" s="62">
        <v>36</v>
      </c>
      <c r="H15" s="63">
        <v>36</v>
      </c>
      <c r="I15" s="64">
        <f t="shared" si="2"/>
        <v>72000</v>
      </c>
      <c r="J15" s="71">
        <v>0.85</v>
      </c>
      <c r="K15" s="60">
        <f t="shared" si="3"/>
        <v>61200</v>
      </c>
      <c r="L15" s="60">
        <f>SUM(L16:L19)</f>
        <v>0</v>
      </c>
      <c r="M15" s="64">
        <f t="shared" si="4"/>
        <v>0</v>
      </c>
      <c r="N15" s="64">
        <v>72000</v>
      </c>
      <c r="O15" s="60">
        <f t="shared" si="5"/>
        <v>61200</v>
      </c>
      <c r="P15" s="60">
        <f t="shared" si="6"/>
        <v>61200</v>
      </c>
      <c r="Q15" s="60">
        <f t="shared" si="7"/>
        <v>55080</v>
      </c>
      <c r="R15" s="60">
        <v>55080</v>
      </c>
      <c r="S15" s="60">
        <f t="shared" si="8"/>
        <v>0</v>
      </c>
      <c r="T15" s="60">
        <f t="shared" si="9"/>
        <v>6120</v>
      </c>
      <c r="U15" s="64">
        <f t="shared" si="10"/>
        <v>0</v>
      </c>
    </row>
    <row r="16" spans="1:21" s="35" customFormat="1" ht="69" customHeight="1">
      <c r="A16" s="39" t="s">
        <v>72</v>
      </c>
      <c r="B16" s="40" t="s">
        <v>14</v>
      </c>
      <c r="C16" s="40" t="s">
        <v>14</v>
      </c>
      <c r="D16" s="60">
        <f t="shared" si="1"/>
        <v>386000</v>
      </c>
      <c r="E16" s="61">
        <v>386000</v>
      </c>
      <c r="F16" s="61">
        <v>0</v>
      </c>
      <c r="G16" s="62">
        <v>186</v>
      </c>
      <c r="H16" s="63">
        <v>241</v>
      </c>
      <c r="I16" s="64">
        <f t="shared" si="2"/>
        <v>427000</v>
      </c>
      <c r="J16" s="65">
        <v>1</v>
      </c>
      <c r="K16" s="60">
        <f t="shared" si="3"/>
        <v>427000</v>
      </c>
      <c r="L16" s="60"/>
      <c r="M16" s="64">
        <f t="shared" si="4"/>
        <v>41000</v>
      </c>
      <c r="N16" s="64">
        <f>H16*2000</f>
        <v>482000</v>
      </c>
      <c r="O16" s="60">
        <f t="shared" si="5"/>
        <v>482000</v>
      </c>
      <c r="P16" s="60">
        <f t="shared" si="6"/>
        <v>523000</v>
      </c>
      <c r="Q16" s="60">
        <f t="shared" si="7"/>
        <v>470700</v>
      </c>
      <c r="R16" s="60">
        <v>470700</v>
      </c>
      <c r="S16" s="60">
        <f t="shared" si="8"/>
        <v>0</v>
      </c>
      <c r="T16" s="60">
        <f t="shared" si="9"/>
        <v>52300</v>
      </c>
      <c r="U16" s="64">
        <f t="shared" si="10"/>
        <v>0</v>
      </c>
    </row>
    <row r="17" spans="1:21" s="35" customFormat="1" ht="69" customHeight="1">
      <c r="A17" s="39" t="s">
        <v>73</v>
      </c>
      <c r="B17" s="40" t="s">
        <v>15</v>
      </c>
      <c r="C17" s="40" t="s">
        <v>15</v>
      </c>
      <c r="D17" s="74">
        <f t="shared" si="1"/>
        <v>536000</v>
      </c>
      <c r="E17" s="75">
        <v>536000</v>
      </c>
      <c r="F17" s="75">
        <v>0</v>
      </c>
      <c r="G17" s="76">
        <v>269</v>
      </c>
      <c r="H17" s="77">
        <v>293</v>
      </c>
      <c r="I17" s="78">
        <f t="shared" si="2"/>
        <v>562000</v>
      </c>
      <c r="J17" s="79">
        <v>1</v>
      </c>
      <c r="K17" s="74">
        <f t="shared" si="3"/>
        <v>562000</v>
      </c>
      <c r="L17" s="74"/>
      <c r="M17" s="78">
        <f t="shared" si="4"/>
        <v>26000</v>
      </c>
      <c r="N17" s="78">
        <f>H17*2000</f>
        <v>586000</v>
      </c>
      <c r="O17" s="74">
        <f t="shared" si="5"/>
        <v>586000</v>
      </c>
      <c r="P17" s="74">
        <f t="shared" si="6"/>
        <v>612000</v>
      </c>
      <c r="Q17" s="74">
        <f t="shared" si="7"/>
        <v>550800</v>
      </c>
      <c r="R17" s="74">
        <v>550800</v>
      </c>
      <c r="S17" s="74">
        <f t="shared" si="8"/>
        <v>0</v>
      </c>
      <c r="T17" s="74">
        <f t="shared" si="9"/>
        <v>61200</v>
      </c>
      <c r="U17" s="78">
        <f t="shared" si="10"/>
        <v>0</v>
      </c>
    </row>
    <row r="18" spans="1:21" s="35" customFormat="1" ht="69" customHeight="1">
      <c r="A18" s="39" t="s">
        <v>74</v>
      </c>
      <c r="B18" s="40" t="s">
        <v>16</v>
      </c>
      <c r="C18" s="40" t="s">
        <v>16</v>
      </c>
      <c r="D18" s="52">
        <f t="shared" si="1"/>
        <v>142000</v>
      </c>
      <c r="E18" s="53">
        <v>142000</v>
      </c>
      <c r="F18" s="53">
        <v>0</v>
      </c>
      <c r="G18" s="54">
        <v>73</v>
      </c>
      <c r="H18" s="55">
        <v>34</v>
      </c>
      <c r="I18" s="56">
        <f t="shared" si="2"/>
        <v>107000</v>
      </c>
      <c r="J18" s="57">
        <v>1</v>
      </c>
      <c r="K18" s="52">
        <f t="shared" si="3"/>
        <v>107000</v>
      </c>
      <c r="L18" s="52"/>
      <c r="M18" s="56">
        <f t="shared" si="4"/>
        <v>-35000</v>
      </c>
      <c r="N18" s="56">
        <f>H18*2000</f>
        <v>68000</v>
      </c>
      <c r="O18" s="52">
        <f t="shared" si="5"/>
        <v>68000</v>
      </c>
      <c r="P18" s="52">
        <f t="shared" si="6"/>
        <v>33000</v>
      </c>
      <c r="Q18" s="52">
        <f t="shared" si="7"/>
        <v>29700</v>
      </c>
      <c r="R18" s="52">
        <v>29700</v>
      </c>
      <c r="S18" s="52">
        <f t="shared" si="8"/>
        <v>0</v>
      </c>
      <c r="T18" s="52">
        <f t="shared" si="9"/>
        <v>3300</v>
      </c>
      <c r="U18" s="56">
        <f t="shared" si="10"/>
        <v>0</v>
      </c>
    </row>
    <row r="19" spans="1:21" s="35" customFormat="1" ht="69" customHeight="1">
      <c r="A19" s="39" t="s">
        <v>75</v>
      </c>
      <c r="B19" s="41" t="s">
        <v>17</v>
      </c>
      <c r="C19" s="41" t="s">
        <v>17</v>
      </c>
      <c r="D19" s="52">
        <f t="shared" si="1"/>
        <v>26000</v>
      </c>
      <c r="E19" s="53">
        <v>26000</v>
      </c>
      <c r="F19" s="53">
        <v>0</v>
      </c>
      <c r="G19" s="54">
        <v>13</v>
      </c>
      <c r="H19" s="55">
        <v>8</v>
      </c>
      <c r="I19" s="56">
        <f t="shared" si="2"/>
        <v>21000</v>
      </c>
      <c r="J19" s="57">
        <v>1</v>
      </c>
      <c r="K19" s="52">
        <f t="shared" si="3"/>
        <v>21000</v>
      </c>
      <c r="L19" s="52"/>
      <c r="M19" s="56">
        <f t="shared" si="4"/>
        <v>-5000</v>
      </c>
      <c r="N19" s="56">
        <f>H19*2000</f>
        <v>16000</v>
      </c>
      <c r="O19" s="52">
        <f t="shared" si="5"/>
        <v>16000</v>
      </c>
      <c r="P19" s="52">
        <f t="shared" si="6"/>
        <v>11000</v>
      </c>
      <c r="Q19" s="52">
        <f t="shared" si="7"/>
        <v>9900</v>
      </c>
      <c r="R19" s="52">
        <v>9900</v>
      </c>
      <c r="S19" s="52">
        <f t="shared" si="8"/>
        <v>0</v>
      </c>
      <c r="T19" s="52">
        <f t="shared" si="9"/>
        <v>1100</v>
      </c>
      <c r="U19" s="56">
        <f t="shared" si="10"/>
        <v>0</v>
      </c>
    </row>
    <row r="20" spans="1:21" s="19" customFormat="1" ht="27" customHeight="1">
      <c r="A20" s="21"/>
      <c r="B20" s="22"/>
      <c r="C20" s="22"/>
      <c r="D20" s="23"/>
      <c r="E20" s="24"/>
      <c r="F20" s="24"/>
      <c r="G20" s="24"/>
      <c r="H20" s="24"/>
      <c r="I20" s="25"/>
      <c r="J20" s="26"/>
      <c r="K20" s="23"/>
      <c r="L20" s="23"/>
      <c r="M20" s="25"/>
      <c r="N20" s="25"/>
      <c r="O20" s="23"/>
      <c r="P20" s="23"/>
      <c r="Q20" s="23"/>
      <c r="R20" s="23"/>
      <c r="S20" s="23"/>
      <c r="T20" s="23"/>
      <c r="U20" s="25"/>
    </row>
    <row r="21" spans="1:21" s="35" customFormat="1" ht="64.5" customHeight="1">
      <c r="A21" s="83" t="s">
        <v>161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</sheetData>
  <sheetProtection/>
  <mergeCells count="28">
    <mergeCell ref="A2:U2"/>
    <mergeCell ref="S3:U3"/>
    <mergeCell ref="D4:M4"/>
    <mergeCell ref="N4:U4"/>
    <mergeCell ref="D5:F5"/>
    <mergeCell ref="G5:M5"/>
    <mergeCell ref="O5:T5"/>
    <mergeCell ref="N5:N7"/>
    <mergeCell ref="Q6:S6"/>
    <mergeCell ref="A21:U21"/>
    <mergeCell ref="A4:A7"/>
    <mergeCell ref="B4:B7"/>
    <mergeCell ref="C4:C7"/>
    <mergeCell ref="D6:D7"/>
    <mergeCell ref="E6:E7"/>
    <mergeCell ref="F6:F7"/>
    <mergeCell ref="G6:G7"/>
    <mergeCell ref="O6:O7"/>
    <mergeCell ref="P6:P7"/>
    <mergeCell ref="T6:T7"/>
    <mergeCell ref="U5:U7"/>
    <mergeCell ref="A3:B3"/>
    <mergeCell ref="I6:I7"/>
    <mergeCell ref="J6:J7"/>
    <mergeCell ref="K6:K7"/>
    <mergeCell ref="L6:L7"/>
    <mergeCell ref="M6:M7"/>
    <mergeCell ref="H6:H7"/>
  </mergeCells>
  <printOptions/>
  <pageMargins left="0.5905511811023623" right="0.5905511811023623" top="0.7874015748031497" bottom="0.7874015748031497" header="0.5118110236220472" footer="0.5118110236220472"/>
  <pageSetup fitToHeight="0" fitToWidth="0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60" zoomScaleNormal="60" zoomScaleSheetLayoutView="50" zoomScalePageLayoutView="0" workbookViewId="0" topLeftCell="A1">
      <selection activeCell="L7" sqref="L7"/>
    </sheetView>
  </sheetViews>
  <sheetFormatPr defaultColWidth="9.00390625" defaultRowHeight="14.25"/>
  <cols>
    <col min="1" max="1" width="16.375" style="138" customWidth="1"/>
    <col min="2" max="2" width="12.25390625" style="138" customWidth="1"/>
    <col min="3" max="3" width="23.25390625" style="138" customWidth="1"/>
    <col min="4" max="7" width="12.25390625" style="138" customWidth="1"/>
    <col min="8" max="8" width="12.25390625" style="139" customWidth="1"/>
    <col min="9" max="9" width="18.25390625" style="138" customWidth="1"/>
    <col min="10" max="10" width="17.75390625" style="138" customWidth="1"/>
    <col min="11" max="11" width="15.875" style="138" customWidth="1"/>
    <col min="12" max="12" width="18.75390625" style="138" customWidth="1"/>
    <col min="13" max="13" width="19.75390625" style="138" customWidth="1"/>
    <col min="14" max="15" width="18.25390625" style="140" customWidth="1"/>
    <col min="16" max="16" width="18.75390625" style="140" customWidth="1"/>
    <col min="17" max="17" width="18.75390625" style="138" customWidth="1"/>
    <col min="18" max="16384" width="9.00390625" style="138" customWidth="1"/>
  </cols>
  <sheetData>
    <row r="1" ht="27.75" customHeight="1">
      <c r="A1" s="16" t="s">
        <v>76</v>
      </c>
    </row>
    <row r="2" spans="1:17" ht="52.5" customHeigh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46" customFormat="1" ht="42" customHeight="1">
      <c r="A3" s="141" t="s">
        <v>159</v>
      </c>
      <c r="B3" s="141"/>
      <c r="C3" s="142"/>
      <c r="D3" s="142"/>
      <c r="E3" s="142"/>
      <c r="F3" s="142"/>
      <c r="G3" s="142"/>
      <c r="H3" s="143"/>
      <c r="I3" s="142"/>
      <c r="J3" s="142"/>
      <c r="K3" s="142"/>
      <c r="L3" s="142"/>
      <c r="M3" s="142"/>
      <c r="N3" s="144"/>
      <c r="O3" s="144"/>
      <c r="P3" s="144" t="s">
        <v>21</v>
      </c>
      <c r="Q3" s="145"/>
    </row>
    <row r="4" spans="1:17" s="149" customFormat="1" ht="56.25" customHeight="1">
      <c r="A4" s="147" t="s">
        <v>22</v>
      </c>
      <c r="B4" s="147" t="s">
        <v>23</v>
      </c>
      <c r="C4" s="147" t="s">
        <v>24</v>
      </c>
      <c r="D4" s="134" t="s">
        <v>78</v>
      </c>
      <c r="E4" s="134"/>
      <c r="F4" s="134"/>
      <c r="G4" s="134"/>
      <c r="H4" s="134"/>
      <c r="I4" s="135" t="s">
        <v>79</v>
      </c>
      <c r="J4" s="134" t="s">
        <v>80</v>
      </c>
      <c r="K4" s="134"/>
      <c r="L4" s="134"/>
      <c r="M4" s="135" t="s">
        <v>81</v>
      </c>
      <c r="N4" s="148" t="s">
        <v>82</v>
      </c>
      <c r="O4" s="148"/>
      <c r="P4" s="148"/>
      <c r="Q4" s="147" t="s">
        <v>31</v>
      </c>
    </row>
    <row r="5" spans="1:17" s="149" customFormat="1" ht="102.75" customHeight="1">
      <c r="A5" s="147"/>
      <c r="B5" s="147"/>
      <c r="C5" s="147"/>
      <c r="D5" s="136" t="s">
        <v>83</v>
      </c>
      <c r="E5" s="136" t="s">
        <v>84</v>
      </c>
      <c r="F5" s="136" t="s">
        <v>85</v>
      </c>
      <c r="G5" s="136" t="s">
        <v>86</v>
      </c>
      <c r="H5" s="137" t="s">
        <v>37</v>
      </c>
      <c r="I5" s="135"/>
      <c r="J5" s="150" t="s">
        <v>87</v>
      </c>
      <c r="K5" s="136" t="s">
        <v>88</v>
      </c>
      <c r="L5" s="150" t="s">
        <v>89</v>
      </c>
      <c r="M5" s="135"/>
      <c r="N5" s="150" t="s">
        <v>18</v>
      </c>
      <c r="O5" s="150" t="s">
        <v>45</v>
      </c>
      <c r="P5" s="150" t="s">
        <v>46</v>
      </c>
      <c r="Q5" s="147"/>
    </row>
    <row r="6" spans="1:17" s="156" customFormat="1" ht="89.25" customHeight="1">
      <c r="A6" s="151" t="s">
        <v>90</v>
      </c>
      <c r="B6" s="151" t="s">
        <v>91</v>
      </c>
      <c r="C6" s="151" t="s">
        <v>92</v>
      </c>
      <c r="D6" s="152" t="s">
        <v>93</v>
      </c>
      <c r="E6" s="152" t="s">
        <v>94</v>
      </c>
      <c r="F6" s="152" t="s">
        <v>95</v>
      </c>
      <c r="G6" s="152" t="s">
        <v>96</v>
      </c>
      <c r="H6" s="153" t="s">
        <v>97</v>
      </c>
      <c r="I6" s="152" t="s">
        <v>98</v>
      </c>
      <c r="J6" s="154" t="s">
        <v>99</v>
      </c>
      <c r="K6" s="154" t="s">
        <v>100</v>
      </c>
      <c r="L6" s="152" t="s">
        <v>101</v>
      </c>
      <c r="M6" s="152" t="s">
        <v>102</v>
      </c>
      <c r="N6" s="155" t="s">
        <v>103</v>
      </c>
      <c r="O6" s="155" t="s">
        <v>104</v>
      </c>
      <c r="P6" s="155" t="s">
        <v>105</v>
      </c>
      <c r="Q6" s="151" t="s">
        <v>106</v>
      </c>
    </row>
    <row r="7" spans="1:17" s="146" customFormat="1" ht="63" customHeight="1">
      <c r="A7" s="157" t="s">
        <v>68</v>
      </c>
      <c r="B7" s="158" t="s">
        <v>69</v>
      </c>
      <c r="C7" s="158" t="s">
        <v>69</v>
      </c>
      <c r="D7" s="159">
        <f>SUM(D8,D14,D15,D16,D17)</f>
        <v>13245</v>
      </c>
      <c r="E7" s="159">
        <f aca="true" t="shared" si="0" ref="E7:Q7">SUM(E8,E14,E15,E16,E17)</f>
        <v>83</v>
      </c>
      <c r="F7" s="159">
        <f t="shared" si="0"/>
        <v>14910</v>
      </c>
      <c r="G7" s="159">
        <f t="shared" si="0"/>
        <v>106</v>
      </c>
      <c r="H7" s="159"/>
      <c r="I7" s="159">
        <f t="shared" si="0"/>
        <v>46920738</v>
      </c>
      <c r="J7" s="159">
        <f t="shared" si="0"/>
        <v>45122648</v>
      </c>
      <c r="K7" s="159">
        <f t="shared" si="0"/>
        <v>0</v>
      </c>
      <c r="L7" s="159">
        <f t="shared" si="0"/>
        <v>-805954</v>
      </c>
      <c r="M7" s="159">
        <f t="shared" si="0"/>
        <v>46114784</v>
      </c>
      <c r="N7" s="159">
        <f t="shared" si="0"/>
        <v>41503307</v>
      </c>
      <c r="O7" s="159">
        <f t="shared" si="0"/>
        <v>41503307</v>
      </c>
      <c r="P7" s="159">
        <f t="shared" si="0"/>
        <v>0</v>
      </c>
      <c r="Q7" s="159">
        <f t="shared" si="0"/>
        <v>0</v>
      </c>
    </row>
    <row r="8" spans="1:17" s="146" customFormat="1" ht="63" customHeight="1">
      <c r="A8" s="160" t="s">
        <v>70</v>
      </c>
      <c r="B8" s="161" t="s">
        <v>10</v>
      </c>
      <c r="C8" s="161" t="s">
        <v>71</v>
      </c>
      <c r="D8" s="162">
        <v>9379</v>
      </c>
      <c r="E8" s="162">
        <v>70</v>
      </c>
      <c r="F8" s="162">
        <v>10711</v>
      </c>
      <c r="G8" s="162">
        <v>85</v>
      </c>
      <c r="H8" s="163">
        <v>0.85</v>
      </c>
      <c r="I8" s="164">
        <f aca="true" t="shared" si="1" ref="I8:I17">ROUND((F8*3500+G8*3850)*H8,0)</f>
        <v>32143388</v>
      </c>
      <c r="J8" s="162">
        <v>29934748</v>
      </c>
      <c r="K8" s="162">
        <v>0</v>
      </c>
      <c r="L8" s="164">
        <f aca="true" t="shared" si="2" ref="L8:L17">ROUND((D8*1750+E8*1925+F8*1750+G8*1925)*H8-(J8-K8),0)</f>
        <v>202746</v>
      </c>
      <c r="M8" s="164">
        <f aca="true" t="shared" si="3" ref="M8:M17">IF(ROUND(I8+L8,0)&lt;0,0,ROUND(I8+L8,0))</f>
        <v>32346134</v>
      </c>
      <c r="N8" s="165">
        <f aca="true" t="shared" si="4" ref="N8:N17">ROUND(M8*0.9,0)</f>
        <v>29111521</v>
      </c>
      <c r="O8" s="166">
        <v>29111521</v>
      </c>
      <c r="P8" s="165">
        <f aca="true" t="shared" si="5" ref="P8:P17">N8-O8</f>
        <v>0</v>
      </c>
      <c r="Q8" s="164">
        <f aca="true" t="shared" si="6" ref="Q8:Q17">IF(ROUND(I8+L8,0)&lt;0,ROUND(I8+L8,0),0)</f>
        <v>0</v>
      </c>
    </row>
    <row r="9" spans="1:17" s="146" customFormat="1" ht="63" customHeight="1">
      <c r="A9" s="160"/>
      <c r="B9" s="161"/>
      <c r="C9" s="167" t="s">
        <v>162</v>
      </c>
      <c r="D9" s="162">
        <v>3429</v>
      </c>
      <c r="E9" s="162">
        <v>10</v>
      </c>
      <c r="F9" s="162">
        <v>4165</v>
      </c>
      <c r="G9" s="162">
        <v>15</v>
      </c>
      <c r="H9" s="163">
        <v>0.85</v>
      </c>
      <c r="I9" s="164">
        <f t="shared" si="1"/>
        <v>12439963</v>
      </c>
      <c r="J9" s="162">
        <v>11168447</v>
      </c>
      <c r="K9" s="162">
        <v>0</v>
      </c>
      <c r="L9" s="162">
        <f t="shared" si="2"/>
        <v>168534</v>
      </c>
      <c r="M9" s="162">
        <f t="shared" si="3"/>
        <v>12608497</v>
      </c>
      <c r="N9" s="162">
        <f t="shared" si="4"/>
        <v>11347647</v>
      </c>
      <c r="O9" s="162">
        <v>11347647</v>
      </c>
      <c r="P9" s="162">
        <f t="shared" si="5"/>
        <v>0</v>
      </c>
      <c r="Q9" s="162">
        <f t="shared" si="6"/>
        <v>0</v>
      </c>
    </row>
    <row r="10" spans="1:17" s="146" customFormat="1" ht="63" customHeight="1">
      <c r="A10" s="160"/>
      <c r="B10" s="161"/>
      <c r="C10" s="167" t="s">
        <v>163</v>
      </c>
      <c r="D10" s="162">
        <v>5022</v>
      </c>
      <c r="E10" s="162">
        <v>16</v>
      </c>
      <c r="F10" s="162">
        <v>5696</v>
      </c>
      <c r="G10" s="162">
        <v>19</v>
      </c>
      <c r="H10" s="163">
        <v>0.85</v>
      </c>
      <c r="I10" s="164">
        <f t="shared" si="1"/>
        <v>17007778</v>
      </c>
      <c r="J10" s="162">
        <v>15825810</v>
      </c>
      <c r="K10" s="162">
        <v>0</v>
      </c>
      <c r="L10" s="162">
        <f t="shared" si="2"/>
        <v>174484</v>
      </c>
      <c r="M10" s="162">
        <f t="shared" si="3"/>
        <v>17182262</v>
      </c>
      <c r="N10" s="162">
        <f t="shared" si="4"/>
        <v>15464036</v>
      </c>
      <c r="O10" s="162">
        <v>15464036</v>
      </c>
      <c r="P10" s="162">
        <f t="shared" si="5"/>
        <v>0</v>
      </c>
      <c r="Q10" s="162">
        <f t="shared" si="6"/>
        <v>0</v>
      </c>
    </row>
    <row r="11" spans="1:17" s="146" customFormat="1" ht="63" customHeight="1">
      <c r="A11" s="160"/>
      <c r="B11" s="161"/>
      <c r="C11" s="167" t="s">
        <v>164</v>
      </c>
      <c r="D11" s="162">
        <v>215</v>
      </c>
      <c r="E11" s="162">
        <v>0</v>
      </c>
      <c r="F11" s="162">
        <v>225</v>
      </c>
      <c r="G11" s="162">
        <v>0</v>
      </c>
      <c r="H11" s="163">
        <v>0.85</v>
      </c>
      <c r="I11" s="164">
        <f t="shared" si="1"/>
        <v>669375</v>
      </c>
      <c r="J11" s="162">
        <v>651525</v>
      </c>
      <c r="K11" s="162">
        <v>0</v>
      </c>
      <c r="L11" s="162">
        <f t="shared" si="2"/>
        <v>2975</v>
      </c>
      <c r="M11" s="162">
        <f t="shared" si="3"/>
        <v>672350</v>
      </c>
      <c r="N11" s="162">
        <f t="shared" si="4"/>
        <v>605115</v>
      </c>
      <c r="O11" s="162">
        <v>605115</v>
      </c>
      <c r="P11" s="162">
        <f t="shared" si="5"/>
        <v>0</v>
      </c>
      <c r="Q11" s="162">
        <f t="shared" si="6"/>
        <v>0</v>
      </c>
    </row>
    <row r="12" spans="1:17" s="146" customFormat="1" ht="63" customHeight="1">
      <c r="A12" s="160"/>
      <c r="B12" s="161"/>
      <c r="C12" s="167" t="s">
        <v>165</v>
      </c>
      <c r="D12" s="162">
        <v>713</v>
      </c>
      <c r="E12" s="162">
        <v>3</v>
      </c>
      <c r="F12" s="162">
        <v>625</v>
      </c>
      <c r="G12" s="162">
        <v>3</v>
      </c>
      <c r="H12" s="163">
        <v>0.85</v>
      </c>
      <c r="I12" s="164">
        <f t="shared" si="1"/>
        <v>1869193</v>
      </c>
      <c r="J12" s="162">
        <v>2154793</v>
      </c>
      <c r="K12" s="162">
        <v>0</v>
      </c>
      <c r="L12" s="162">
        <f t="shared" si="2"/>
        <v>-154701</v>
      </c>
      <c r="M12" s="162">
        <f t="shared" si="3"/>
        <v>1714492</v>
      </c>
      <c r="N12" s="162">
        <f t="shared" si="4"/>
        <v>1543043</v>
      </c>
      <c r="O12" s="162">
        <v>1543043</v>
      </c>
      <c r="P12" s="162">
        <f t="shared" si="5"/>
        <v>0</v>
      </c>
      <c r="Q12" s="162">
        <f t="shared" si="6"/>
        <v>0</v>
      </c>
    </row>
    <row r="13" spans="1:17" s="146" customFormat="1" ht="63" customHeight="1">
      <c r="A13" s="160"/>
      <c r="B13" s="161"/>
      <c r="C13" s="167" t="s">
        <v>166</v>
      </c>
      <c r="D13" s="162">
        <v>0</v>
      </c>
      <c r="E13" s="162">
        <v>41</v>
      </c>
      <c r="F13" s="162">
        <v>0</v>
      </c>
      <c r="G13" s="162">
        <v>48</v>
      </c>
      <c r="H13" s="163">
        <v>0.85</v>
      </c>
      <c r="I13" s="164">
        <f t="shared" si="1"/>
        <v>157080</v>
      </c>
      <c r="J13" s="162">
        <v>134173</v>
      </c>
      <c r="K13" s="162">
        <v>0</v>
      </c>
      <c r="L13" s="162">
        <f t="shared" si="2"/>
        <v>11453</v>
      </c>
      <c r="M13" s="162">
        <f t="shared" si="3"/>
        <v>168533</v>
      </c>
      <c r="N13" s="162">
        <f t="shared" si="4"/>
        <v>151680</v>
      </c>
      <c r="O13" s="162">
        <v>151680</v>
      </c>
      <c r="P13" s="162">
        <f t="shared" si="5"/>
        <v>0</v>
      </c>
      <c r="Q13" s="162">
        <f t="shared" si="6"/>
        <v>0</v>
      </c>
    </row>
    <row r="14" spans="1:17" s="146" customFormat="1" ht="63" customHeight="1">
      <c r="A14" s="160" t="s">
        <v>72</v>
      </c>
      <c r="B14" s="161" t="s">
        <v>14</v>
      </c>
      <c r="C14" s="161" t="s">
        <v>14</v>
      </c>
      <c r="D14" s="162">
        <v>1229</v>
      </c>
      <c r="E14" s="162">
        <v>2</v>
      </c>
      <c r="F14" s="162">
        <v>1359</v>
      </c>
      <c r="G14" s="162">
        <v>4</v>
      </c>
      <c r="H14" s="163">
        <v>1</v>
      </c>
      <c r="I14" s="164">
        <f t="shared" si="1"/>
        <v>4771900</v>
      </c>
      <c r="J14" s="162">
        <v>4603200</v>
      </c>
      <c r="K14" s="162">
        <v>0</v>
      </c>
      <c r="L14" s="164">
        <f t="shared" si="2"/>
        <v>-62650</v>
      </c>
      <c r="M14" s="164">
        <f t="shared" si="3"/>
        <v>4709250</v>
      </c>
      <c r="N14" s="165">
        <f t="shared" si="4"/>
        <v>4238325</v>
      </c>
      <c r="O14" s="166">
        <v>4238325</v>
      </c>
      <c r="P14" s="165">
        <f t="shared" si="5"/>
        <v>0</v>
      </c>
      <c r="Q14" s="164">
        <f t="shared" si="6"/>
        <v>0</v>
      </c>
    </row>
    <row r="15" spans="1:17" s="146" customFormat="1" ht="63" customHeight="1">
      <c r="A15" s="160" t="s">
        <v>73</v>
      </c>
      <c r="B15" s="161" t="s">
        <v>15</v>
      </c>
      <c r="C15" s="161" t="s">
        <v>15</v>
      </c>
      <c r="D15" s="162">
        <v>1690</v>
      </c>
      <c r="E15" s="162">
        <v>5</v>
      </c>
      <c r="F15" s="162">
        <v>2108</v>
      </c>
      <c r="G15" s="162">
        <v>10</v>
      </c>
      <c r="H15" s="163">
        <v>1</v>
      </c>
      <c r="I15" s="164">
        <f t="shared" si="1"/>
        <v>7416500</v>
      </c>
      <c r="J15" s="162">
        <v>7086100</v>
      </c>
      <c r="K15" s="162">
        <v>0</v>
      </c>
      <c r="L15" s="164">
        <f t="shared" si="2"/>
        <v>-410725</v>
      </c>
      <c r="M15" s="164">
        <f t="shared" si="3"/>
        <v>7005775</v>
      </c>
      <c r="N15" s="165">
        <f t="shared" si="4"/>
        <v>6305198</v>
      </c>
      <c r="O15" s="166">
        <v>6305198</v>
      </c>
      <c r="P15" s="165">
        <f t="shared" si="5"/>
        <v>0</v>
      </c>
      <c r="Q15" s="164">
        <f t="shared" si="6"/>
        <v>0</v>
      </c>
    </row>
    <row r="16" spans="1:17" s="146" customFormat="1" ht="63" customHeight="1">
      <c r="A16" s="160" t="s">
        <v>75</v>
      </c>
      <c r="B16" s="161" t="s">
        <v>17</v>
      </c>
      <c r="C16" s="161" t="s">
        <v>17</v>
      </c>
      <c r="D16" s="162">
        <v>126</v>
      </c>
      <c r="E16" s="162">
        <v>0</v>
      </c>
      <c r="F16" s="162">
        <v>99</v>
      </c>
      <c r="G16" s="162">
        <v>2</v>
      </c>
      <c r="H16" s="163">
        <v>1</v>
      </c>
      <c r="I16" s="164">
        <f t="shared" si="1"/>
        <v>354200</v>
      </c>
      <c r="J16" s="162">
        <v>469000</v>
      </c>
      <c r="K16" s="162">
        <v>0</v>
      </c>
      <c r="L16" s="164">
        <f t="shared" si="2"/>
        <v>-71400</v>
      </c>
      <c r="M16" s="164">
        <f t="shared" si="3"/>
        <v>282800</v>
      </c>
      <c r="N16" s="165">
        <f t="shared" si="4"/>
        <v>254520</v>
      </c>
      <c r="O16" s="166">
        <v>254520</v>
      </c>
      <c r="P16" s="165">
        <f t="shared" si="5"/>
        <v>0</v>
      </c>
      <c r="Q16" s="164">
        <f t="shared" si="6"/>
        <v>0</v>
      </c>
    </row>
    <row r="17" spans="1:17" s="146" customFormat="1" ht="63" customHeight="1">
      <c r="A17" s="160" t="s">
        <v>74</v>
      </c>
      <c r="B17" s="161" t="s">
        <v>16</v>
      </c>
      <c r="C17" s="161" t="s">
        <v>16</v>
      </c>
      <c r="D17" s="162">
        <v>821</v>
      </c>
      <c r="E17" s="162">
        <v>6</v>
      </c>
      <c r="F17" s="162">
        <v>633</v>
      </c>
      <c r="G17" s="162">
        <v>5</v>
      </c>
      <c r="H17" s="163">
        <v>1</v>
      </c>
      <c r="I17" s="164">
        <f t="shared" si="1"/>
        <v>2234750</v>
      </c>
      <c r="J17" s="162">
        <v>3029600</v>
      </c>
      <c r="K17" s="162">
        <v>0</v>
      </c>
      <c r="L17" s="164">
        <f t="shared" si="2"/>
        <v>-463925</v>
      </c>
      <c r="M17" s="164">
        <f t="shared" si="3"/>
        <v>1770825</v>
      </c>
      <c r="N17" s="165">
        <f t="shared" si="4"/>
        <v>1593743</v>
      </c>
      <c r="O17" s="166">
        <v>1593743</v>
      </c>
      <c r="P17" s="165">
        <f t="shared" si="5"/>
        <v>0</v>
      </c>
      <c r="Q17" s="164">
        <f t="shared" si="6"/>
        <v>0</v>
      </c>
    </row>
    <row r="18" spans="1:17" s="146" customFormat="1" ht="63" customHeight="1" hidden="1">
      <c r="A18" s="157" t="s">
        <v>107</v>
      </c>
      <c r="B18" s="158" t="s">
        <v>108</v>
      </c>
      <c r="C18" s="158" t="s">
        <v>108</v>
      </c>
      <c r="D18" s="159">
        <f>D19</f>
        <v>1202</v>
      </c>
      <c r="E18" s="159">
        <f>E19</f>
        <v>3</v>
      </c>
      <c r="F18" s="159">
        <f>F19</f>
        <v>1838</v>
      </c>
      <c r="G18" s="159">
        <f>G19</f>
        <v>8</v>
      </c>
      <c r="H18" s="159"/>
      <c r="I18" s="159">
        <f aca="true" t="shared" si="7" ref="I18:Q18">I19</f>
        <v>6463800</v>
      </c>
      <c r="J18" s="159">
        <f t="shared" si="7"/>
        <v>5191550</v>
      </c>
      <c r="K18" s="159">
        <f t="shared" si="7"/>
        <v>0</v>
      </c>
      <c r="L18" s="159">
        <f t="shared" si="7"/>
        <v>149625</v>
      </c>
      <c r="M18" s="159">
        <f t="shared" si="7"/>
        <v>6613425</v>
      </c>
      <c r="N18" s="159">
        <f t="shared" si="7"/>
        <v>5952083</v>
      </c>
      <c r="O18" s="159">
        <f t="shared" si="7"/>
        <v>5952083</v>
      </c>
      <c r="P18" s="159">
        <f t="shared" si="7"/>
        <v>0</v>
      </c>
      <c r="Q18" s="159">
        <f t="shared" si="7"/>
        <v>0</v>
      </c>
    </row>
    <row r="19" spans="1:17" s="146" customFormat="1" ht="63" customHeight="1" hidden="1">
      <c r="A19" s="160" t="s">
        <v>107</v>
      </c>
      <c r="B19" s="161" t="s">
        <v>108</v>
      </c>
      <c r="C19" s="161" t="s">
        <v>108</v>
      </c>
      <c r="D19" s="162">
        <v>1202</v>
      </c>
      <c r="E19" s="162">
        <v>3</v>
      </c>
      <c r="F19" s="162">
        <v>1838</v>
      </c>
      <c r="G19" s="162">
        <v>8</v>
      </c>
      <c r="H19" s="168">
        <v>1</v>
      </c>
      <c r="I19" s="164">
        <f>ROUND((F19*3500+G19*3850)*H19,0)</f>
        <v>6463800</v>
      </c>
      <c r="J19" s="162">
        <v>5191550</v>
      </c>
      <c r="K19" s="162">
        <v>0</v>
      </c>
      <c r="L19" s="164">
        <f>ROUND((D19*1750+E19*1925+F19*1750+G19*1925)*H19-(J19-K19),0)</f>
        <v>149625</v>
      </c>
      <c r="M19" s="164">
        <f>IF(ROUND(I19+L19,0)&lt;0,0,ROUND(I19+L19,0))</f>
        <v>6613425</v>
      </c>
      <c r="N19" s="165">
        <f>ROUND(M19*0.9,0)</f>
        <v>5952083</v>
      </c>
      <c r="O19" s="165">
        <v>5952083</v>
      </c>
      <c r="P19" s="165">
        <f>N19-O19</f>
        <v>0</v>
      </c>
      <c r="Q19" s="164">
        <f>IF(ROUND(I19+L19,0)&lt;0,ROUND(I19+L19,0),0)</f>
        <v>0</v>
      </c>
    </row>
    <row r="20" spans="1:17" s="146" customFormat="1" ht="63" customHeight="1" hidden="1">
      <c r="A20" s="157" t="s">
        <v>109</v>
      </c>
      <c r="B20" s="158" t="s">
        <v>110</v>
      </c>
      <c r="C20" s="158" t="s">
        <v>110</v>
      </c>
      <c r="D20" s="159">
        <f>D21</f>
        <v>3024</v>
      </c>
      <c r="E20" s="159">
        <f>E21</f>
        <v>0</v>
      </c>
      <c r="F20" s="159">
        <f>F21</f>
        <v>3032</v>
      </c>
      <c r="G20" s="159">
        <f>G21</f>
        <v>0</v>
      </c>
      <c r="H20" s="159"/>
      <c r="I20" s="159">
        <f aca="true" t="shared" si="8" ref="I20:Q20">I21</f>
        <v>10612000</v>
      </c>
      <c r="J20" s="159">
        <f t="shared" si="8"/>
        <v>10745000</v>
      </c>
      <c r="K20" s="159">
        <f t="shared" si="8"/>
        <v>0</v>
      </c>
      <c r="L20" s="159">
        <f t="shared" si="8"/>
        <v>-147000</v>
      </c>
      <c r="M20" s="159">
        <f t="shared" si="8"/>
        <v>10465000</v>
      </c>
      <c r="N20" s="159">
        <f t="shared" si="8"/>
        <v>9418500</v>
      </c>
      <c r="O20" s="159">
        <f t="shared" si="8"/>
        <v>9418500</v>
      </c>
      <c r="P20" s="159">
        <f t="shared" si="8"/>
        <v>0</v>
      </c>
      <c r="Q20" s="159">
        <f t="shared" si="8"/>
        <v>0</v>
      </c>
    </row>
    <row r="21" spans="1:17" s="146" customFormat="1" ht="63" customHeight="1" hidden="1">
      <c r="A21" s="160" t="s">
        <v>109</v>
      </c>
      <c r="B21" s="161" t="s">
        <v>110</v>
      </c>
      <c r="C21" s="161" t="s">
        <v>110</v>
      </c>
      <c r="D21" s="162">
        <v>3024</v>
      </c>
      <c r="E21" s="162">
        <v>0</v>
      </c>
      <c r="F21" s="162">
        <v>3032</v>
      </c>
      <c r="G21" s="162">
        <v>0</v>
      </c>
      <c r="H21" s="168">
        <v>1</v>
      </c>
      <c r="I21" s="164">
        <f>ROUND((F21*3500+G21*3850)*H21,0)</f>
        <v>10612000</v>
      </c>
      <c r="J21" s="162">
        <v>10745000</v>
      </c>
      <c r="K21" s="162">
        <v>0</v>
      </c>
      <c r="L21" s="164">
        <f>ROUND((D21*1750+E21*1925+F21*1750+G21*1925)*H21-(J21-K21),0)</f>
        <v>-147000</v>
      </c>
      <c r="M21" s="164">
        <f>IF(ROUND(I21+L21,0)&lt;0,0,ROUND(I21+L21,0))</f>
        <v>10465000</v>
      </c>
      <c r="N21" s="165">
        <f>ROUND(M21*0.9,0)</f>
        <v>9418500</v>
      </c>
      <c r="O21" s="165">
        <v>9418500</v>
      </c>
      <c r="P21" s="165">
        <f>N21-O21</f>
        <v>0</v>
      </c>
      <c r="Q21" s="164">
        <f>IF(ROUND(I21+L21,0)&lt;0,ROUND(I21+L21,0),0)</f>
        <v>0</v>
      </c>
    </row>
    <row r="22" spans="1:17" s="146" customFormat="1" ht="63" customHeight="1" hidden="1">
      <c r="A22" s="157" t="s">
        <v>111</v>
      </c>
      <c r="B22" s="158" t="s">
        <v>112</v>
      </c>
      <c r="C22" s="158" t="s">
        <v>112</v>
      </c>
      <c r="D22" s="159">
        <f>D23</f>
        <v>679</v>
      </c>
      <c r="E22" s="159">
        <f>E23</f>
        <v>0</v>
      </c>
      <c r="F22" s="159">
        <f>F23</f>
        <v>1073</v>
      </c>
      <c r="G22" s="159">
        <f>G23</f>
        <v>0</v>
      </c>
      <c r="H22" s="159"/>
      <c r="I22" s="159">
        <f aca="true" t="shared" si="9" ref="I22:Q22">I23</f>
        <v>3755500</v>
      </c>
      <c r="J22" s="159">
        <f t="shared" si="9"/>
        <v>2586500</v>
      </c>
      <c r="K22" s="159">
        <f t="shared" si="9"/>
        <v>0</v>
      </c>
      <c r="L22" s="159">
        <f t="shared" si="9"/>
        <v>479500</v>
      </c>
      <c r="M22" s="159">
        <f t="shared" si="9"/>
        <v>4235000</v>
      </c>
      <c r="N22" s="159">
        <f t="shared" si="9"/>
        <v>3811500</v>
      </c>
      <c r="O22" s="159">
        <f t="shared" si="9"/>
        <v>3811500</v>
      </c>
      <c r="P22" s="159">
        <f t="shared" si="9"/>
        <v>0</v>
      </c>
      <c r="Q22" s="159">
        <f t="shared" si="9"/>
        <v>0</v>
      </c>
    </row>
    <row r="23" spans="1:17" s="146" customFormat="1" ht="63" customHeight="1" hidden="1">
      <c r="A23" s="160" t="s">
        <v>111</v>
      </c>
      <c r="B23" s="161" t="s">
        <v>112</v>
      </c>
      <c r="C23" s="161" t="s">
        <v>112</v>
      </c>
      <c r="D23" s="162">
        <v>679</v>
      </c>
      <c r="E23" s="162">
        <v>0</v>
      </c>
      <c r="F23" s="162">
        <v>1073</v>
      </c>
      <c r="G23" s="162">
        <v>0</v>
      </c>
      <c r="H23" s="168">
        <v>1</v>
      </c>
      <c r="I23" s="164">
        <f>ROUND((F23*3500+G23*3850)*H23,0)</f>
        <v>3755500</v>
      </c>
      <c r="J23" s="162">
        <v>2586500</v>
      </c>
      <c r="K23" s="162">
        <v>0</v>
      </c>
      <c r="L23" s="164">
        <f>ROUND((D23*1750+E23*1925+F23*1750+G23*1925)*H23-(J23-K23),0)</f>
        <v>479500</v>
      </c>
      <c r="M23" s="164">
        <f>IF(ROUND(I23+L23,0)&lt;0,0,ROUND(I23+L23,0))</f>
        <v>4235000</v>
      </c>
      <c r="N23" s="165">
        <f>ROUND(M23*0.9,0)</f>
        <v>3811500</v>
      </c>
      <c r="O23" s="165">
        <v>3811500</v>
      </c>
      <c r="P23" s="165">
        <f>N23-O23</f>
        <v>0</v>
      </c>
      <c r="Q23" s="164">
        <f>IF(ROUND(I23+L23,0)&lt;0,ROUND(I23+L23,0),0)</f>
        <v>0</v>
      </c>
    </row>
    <row r="24" spans="1:17" s="146" customFormat="1" ht="63" customHeight="1" hidden="1">
      <c r="A24" s="157" t="s">
        <v>113</v>
      </c>
      <c r="B24" s="158" t="s">
        <v>114</v>
      </c>
      <c r="C24" s="158" t="s">
        <v>114</v>
      </c>
      <c r="D24" s="159">
        <f>D25</f>
        <v>1011</v>
      </c>
      <c r="E24" s="159">
        <f>E25</f>
        <v>0</v>
      </c>
      <c r="F24" s="159">
        <f>F25</f>
        <v>1350</v>
      </c>
      <c r="G24" s="159">
        <f>G25</f>
        <v>0</v>
      </c>
      <c r="H24" s="159"/>
      <c r="I24" s="159">
        <f aca="true" t="shared" si="10" ref="I24:Q24">I25</f>
        <v>4725000</v>
      </c>
      <c r="J24" s="159">
        <f t="shared" si="10"/>
        <v>3636500</v>
      </c>
      <c r="K24" s="159">
        <f t="shared" si="10"/>
        <v>0</v>
      </c>
      <c r="L24" s="159">
        <f t="shared" si="10"/>
        <v>495250</v>
      </c>
      <c r="M24" s="159">
        <f t="shared" si="10"/>
        <v>5220250</v>
      </c>
      <c r="N24" s="159">
        <f t="shared" si="10"/>
        <v>4698225</v>
      </c>
      <c r="O24" s="159">
        <f t="shared" si="10"/>
        <v>4698225</v>
      </c>
      <c r="P24" s="159">
        <f t="shared" si="10"/>
        <v>0</v>
      </c>
      <c r="Q24" s="159">
        <f t="shared" si="10"/>
        <v>0</v>
      </c>
    </row>
    <row r="25" spans="1:17" s="146" customFormat="1" ht="63" customHeight="1" hidden="1">
      <c r="A25" s="160" t="s">
        <v>113</v>
      </c>
      <c r="B25" s="161" t="s">
        <v>114</v>
      </c>
      <c r="C25" s="161" t="s">
        <v>114</v>
      </c>
      <c r="D25" s="162">
        <v>1011</v>
      </c>
      <c r="E25" s="162">
        <v>0</v>
      </c>
      <c r="F25" s="162">
        <v>1350</v>
      </c>
      <c r="G25" s="162">
        <v>0</v>
      </c>
      <c r="H25" s="168">
        <v>1</v>
      </c>
      <c r="I25" s="164">
        <f>ROUND((F25*3500+G25*3850)*H25,0)</f>
        <v>4725000</v>
      </c>
      <c r="J25" s="162">
        <v>3636500</v>
      </c>
      <c r="K25" s="162">
        <v>0</v>
      </c>
      <c r="L25" s="164">
        <f>ROUND((D25*1750+E25*1925+F25*1750+G25*1925)*H25-(J25-K25),0)</f>
        <v>495250</v>
      </c>
      <c r="M25" s="164">
        <f>IF(ROUND(I25+L25,0)&lt;0,0,ROUND(I25+L25,0))</f>
        <v>5220250</v>
      </c>
      <c r="N25" s="165">
        <f>ROUND(M25*0.9,0)</f>
        <v>4698225</v>
      </c>
      <c r="O25" s="165">
        <v>4698225</v>
      </c>
      <c r="P25" s="165">
        <f>N25-O25</f>
        <v>0</v>
      </c>
      <c r="Q25" s="164">
        <f>IF(ROUND(I25+L25,0)&lt;0,ROUND(I25+L25,0),0)</f>
        <v>0</v>
      </c>
    </row>
    <row r="26" ht="30" customHeight="1"/>
  </sheetData>
  <sheetProtection/>
  <mergeCells count="11">
    <mergeCell ref="I4:I5"/>
    <mergeCell ref="M4:M5"/>
    <mergeCell ref="Q4:Q5"/>
    <mergeCell ref="A3:B3"/>
    <mergeCell ref="A2:Q2"/>
    <mergeCell ref="D4:H4"/>
    <mergeCell ref="J4:L4"/>
    <mergeCell ref="N4:P4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zoomScalePageLayoutView="0" workbookViewId="0" topLeftCell="A1">
      <selection activeCell="C6" sqref="C6:D6"/>
    </sheetView>
  </sheetViews>
  <sheetFormatPr defaultColWidth="9.00390625" defaultRowHeight="14.25"/>
  <cols>
    <col min="1" max="2" width="8.125" style="1" customWidth="1"/>
    <col min="3" max="3" width="21.75390625" style="1" customWidth="1"/>
    <col min="4" max="4" width="12.375" style="1" customWidth="1"/>
    <col min="5" max="5" width="17.625" style="1" customWidth="1"/>
    <col min="6" max="6" width="6.75390625" style="1" customWidth="1"/>
    <col min="7" max="7" width="25.375" style="5" customWidth="1"/>
    <col min="8" max="16384" width="9.00390625" style="1" customWidth="1"/>
  </cols>
  <sheetData>
    <row r="1" spans="1:6" ht="36" customHeight="1">
      <c r="A1" s="6" t="s">
        <v>115</v>
      </c>
      <c r="B1" s="7"/>
      <c r="C1" s="7"/>
      <c r="D1" s="7"/>
      <c r="E1" s="7"/>
      <c r="F1" s="7"/>
    </row>
    <row r="2" spans="1:7" s="2" customFormat="1" ht="31.5" customHeight="1">
      <c r="A2" s="108" t="s">
        <v>116</v>
      </c>
      <c r="B2" s="108"/>
      <c r="C2" s="108"/>
      <c r="D2" s="108"/>
      <c r="E2" s="108"/>
      <c r="F2" s="108"/>
      <c r="G2" s="108"/>
    </row>
    <row r="3" spans="1:7" s="3" customFormat="1" ht="21.75" customHeight="1">
      <c r="A3" s="109" t="s">
        <v>171</v>
      </c>
      <c r="B3" s="109"/>
      <c r="C3" s="109"/>
      <c r="D3" s="109"/>
      <c r="E3" s="109"/>
      <c r="F3" s="109"/>
      <c r="G3" s="109"/>
    </row>
    <row r="4" spans="1:7" s="4" customFormat="1" ht="10.5" customHeight="1">
      <c r="A4" s="8"/>
      <c r="B4" s="9"/>
      <c r="G4" s="10"/>
    </row>
    <row r="5" spans="1:7" ht="39.75" customHeight="1">
      <c r="A5" s="97" t="s">
        <v>6</v>
      </c>
      <c r="B5" s="98"/>
      <c r="C5" s="97" t="s">
        <v>117</v>
      </c>
      <c r="D5" s="99"/>
      <c r="E5" s="99"/>
      <c r="F5" s="99"/>
      <c r="G5" s="98"/>
    </row>
    <row r="6" spans="1:7" ht="39.75" customHeight="1">
      <c r="A6" s="97" t="s">
        <v>118</v>
      </c>
      <c r="B6" s="98"/>
      <c r="C6" s="97" t="s">
        <v>119</v>
      </c>
      <c r="D6" s="99"/>
      <c r="E6" s="11" t="s">
        <v>120</v>
      </c>
      <c r="F6" s="87" t="s">
        <v>121</v>
      </c>
      <c r="G6" s="87"/>
    </row>
    <row r="7" spans="1:7" ht="39.75" customHeight="1">
      <c r="A7" s="97" t="s">
        <v>122</v>
      </c>
      <c r="B7" s="98"/>
      <c r="C7" s="97" t="s">
        <v>123</v>
      </c>
      <c r="D7" s="99"/>
      <c r="E7" s="11" t="s">
        <v>24</v>
      </c>
      <c r="F7" s="97" t="s">
        <v>124</v>
      </c>
      <c r="G7" s="98"/>
    </row>
    <row r="8" spans="1:7" ht="39.75" customHeight="1">
      <c r="A8" s="102" t="s">
        <v>125</v>
      </c>
      <c r="B8" s="103"/>
      <c r="C8" s="12" t="s">
        <v>126</v>
      </c>
      <c r="D8" s="97">
        <v>164656.73</v>
      </c>
      <c r="E8" s="99"/>
      <c r="F8" s="99"/>
      <c r="G8" s="98"/>
    </row>
    <row r="9" spans="1:7" ht="39.75" customHeight="1">
      <c r="A9" s="104"/>
      <c r="B9" s="105"/>
      <c r="C9" s="12" t="s">
        <v>127</v>
      </c>
      <c r="D9" s="100">
        <v>49498</v>
      </c>
      <c r="E9" s="99"/>
      <c r="F9" s="99"/>
      <c r="G9" s="98"/>
    </row>
    <row r="10" spans="1:7" ht="39.75" customHeight="1">
      <c r="A10" s="106"/>
      <c r="B10" s="107"/>
      <c r="C10" s="12" t="s">
        <v>128</v>
      </c>
      <c r="D10" s="101">
        <v>115158.73</v>
      </c>
      <c r="E10" s="99"/>
      <c r="F10" s="99"/>
      <c r="G10" s="98"/>
    </row>
    <row r="11" spans="1:7" ht="66.75" customHeight="1">
      <c r="A11" s="11" t="s">
        <v>129</v>
      </c>
      <c r="B11" s="85" t="s">
        <v>130</v>
      </c>
      <c r="C11" s="85"/>
      <c r="D11" s="85"/>
      <c r="E11" s="85"/>
      <c r="F11" s="85"/>
      <c r="G11" s="86"/>
    </row>
    <row r="12" spans="1:7" ht="39.75" customHeight="1">
      <c r="A12" s="86" t="s">
        <v>131</v>
      </c>
      <c r="B12" s="14" t="s">
        <v>132</v>
      </c>
      <c r="C12" s="13" t="s">
        <v>133</v>
      </c>
      <c r="D12" s="94" t="s">
        <v>134</v>
      </c>
      <c r="E12" s="95"/>
      <c r="F12" s="96"/>
      <c r="G12" s="13" t="s">
        <v>135</v>
      </c>
    </row>
    <row r="13" spans="1:7" ht="39.75" customHeight="1">
      <c r="A13" s="86"/>
      <c r="B13" s="86" t="s">
        <v>136</v>
      </c>
      <c r="C13" s="88" t="s">
        <v>137</v>
      </c>
      <c r="D13" s="85" t="s">
        <v>138</v>
      </c>
      <c r="E13" s="85"/>
      <c r="F13" s="85"/>
      <c r="G13" s="15">
        <v>1</v>
      </c>
    </row>
    <row r="14" spans="1:7" ht="39.75" customHeight="1">
      <c r="A14" s="86"/>
      <c r="B14" s="87"/>
      <c r="C14" s="89"/>
      <c r="D14" s="91" t="s">
        <v>139</v>
      </c>
      <c r="E14" s="92"/>
      <c r="F14" s="93"/>
      <c r="G14" s="15">
        <v>1</v>
      </c>
    </row>
    <row r="15" spans="1:7" ht="39.75" customHeight="1">
      <c r="A15" s="86"/>
      <c r="B15" s="87"/>
      <c r="C15" s="89"/>
      <c r="D15" s="91" t="s">
        <v>140</v>
      </c>
      <c r="E15" s="92"/>
      <c r="F15" s="93"/>
      <c r="G15" s="13" t="s">
        <v>141</v>
      </c>
    </row>
    <row r="16" spans="1:7" ht="39.75" customHeight="1">
      <c r="A16" s="86"/>
      <c r="B16" s="87"/>
      <c r="C16" s="13" t="s">
        <v>142</v>
      </c>
      <c r="D16" s="91" t="s">
        <v>143</v>
      </c>
      <c r="E16" s="92"/>
      <c r="F16" s="93"/>
      <c r="G16" s="13" t="s">
        <v>144</v>
      </c>
    </row>
    <row r="17" spans="1:7" ht="39.75" customHeight="1">
      <c r="A17" s="86"/>
      <c r="B17" s="87"/>
      <c r="C17" s="86" t="s">
        <v>145</v>
      </c>
      <c r="D17" s="91" t="s">
        <v>146</v>
      </c>
      <c r="E17" s="92"/>
      <c r="F17" s="93"/>
      <c r="G17" s="15">
        <v>1</v>
      </c>
    </row>
    <row r="18" spans="1:7" ht="39.75" customHeight="1">
      <c r="A18" s="86"/>
      <c r="B18" s="87"/>
      <c r="C18" s="86"/>
      <c r="D18" s="91" t="s">
        <v>147</v>
      </c>
      <c r="E18" s="92"/>
      <c r="F18" s="93"/>
      <c r="G18" s="15">
        <v>1</v>
      </c>
    </row>
    <row r="19" spans="1:7" ht="66.75" customHeight="1">
      <c r="A19" s="86"/>
      <c r="B19" s="87"/>
      <c r="C19" s="88" t="s">
        <v>148</v>
      </c>
      <c r="D19" s="91" t="s">
        <v>149</v>
      </c>
      <c r="E19" s="92"/>
      <c r="F19" s="93"/>
      <c r="G19" s="13" t="s">
        <v>150</v>
      </c>
    </row>
    <row r="20" spans="1:7" ht="39.75" customHeight="1">
      <c r="A20" s="86"/>
      <c r="B20" s="87"/>
      <c r="C20" s="90"/>
      <c r="D20" s="85" t="s">
        <v>151</v>
      </c>
      <c r="E20" s="85"/>
      <c r="F20" s="85"/>
      <c r="G20" s="13" t="s">
        <v>152</v>
      </c>
    </row>
    <row r="21" spans="1:7" ht="39.75" customHeight="1">
      <c r="A21" s="86"/>
      <c r="B21" s="86" t="s">
        <v>153</v>
      </c>
      <c r="C21" s="88" t="s">
        <v>154</v>
      </c>
      <c r="D21" s="85" t="s">
        <v>155</v>
      </c>
      <c r="E21" s="85"/>
      <c r="F21" s="85"/>
      <c r="G21" s="13" t="s">
        <v>156</v>
      </c>
    </row>
    <row r="22" spans="1:7" ht="39.75" customHeight="1">
      <c r="A22" s="86"/>
      <c r="B22" s="86"/>
      <c r="C22" s="89"/>
      <c r="D22" s="85" t="s">
        <v>157</v>
      </c>
      <c r="E22" s="85"/>
      <c r="F22" s="85"/>
      <c r="G22" s="13" t="s">
        <v>156</v>
      </c>
    </row>
    <row r="23" spans="1:7" ht="39.75" customHeight="1">
      <c r="A23" s="86"/>
      <c r="B23" s="86"/>
      <c r="C23" s="90"/>
      <c r="D23" s="85" t="s">
        <v>158</v>
      </c>
      <c r="E23" s="85"/>
      <c r="F23" s="85"/>
      <c r="G23" s="13" t="s">
        <v>156</v>
      </c>
    </row>
  </sheetData>
  <sheetProtection/>
  <mergeCells count="35">
    <mergeCell ref="A2:G2"/>
    <mergeCell ref="A3:G3"/>
    <mergeCell ref="A5:B5"/>
    <mergeCell ref="C5:G5"/>
    <mergeCell ref="A6:B6"/>
    <mergeCell ref="C6:D6"/>
    <mergeCell ref="F6:G6"/>
    <mergeCell ref="D16:F16"/>
    <mergeCell ref="A7:B7"/>
    <mergeCell ref="C7:D7"/>
    <mergeCell ref="F7:G7"/>
    <mergeCell ref="D8:G8"/>
    <mergeCell ref="D9:G9"/>
    <mergeCell ref="D10:G10"/>
    <mergeCell ref="A8:B10"/>
    <mergeCell ref="D18:F18"/>
    <mergeCell ref="D19:F19"/>
    <mergeCell ref="D20:F20"/>
    <mergeCell ref="D21:F21"/>
    <mergeCell ref="D22:F22"/>
    <mergeCell ref="B11:G11"/>
    <mergeCell ref="D12:F12"/>
    <mergeCell ref="D13:F13"/>
    <mergeCell ref="D14:F14"/>
    <mergeCell ref="D15:F15"/>
    <mergeCell ref="D23:F23"/>
    <mergeCell ref="A12:A23"/>
    <mergeCell ref="B13:B18"/>
    <mergeCell ref="B19:B20"/>
    <mergeCell ref="B21:B23"/>
    <mergeCell ref="C13:C15"/>
    <mergeCell ref="C17:C18"/>
    <mergeCell ref="C19:C20"/>
    <mergeCell ref="C21:C23"/>
    <mergeCell ref="D17:F1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财政局收发员(丘玮)</cp:lastModifiedBy>
  <cp:lastPrinted>2020-12-22T04:22:32Z</cp:lastPrinted>
  <dcterms:created xsi:type="dcterms:W3CDTF">2020-12-14T09:07:17Z</dcterms:created>
  <dcterms:modified xsi:type="dcterms:W3CDTF">2020-12-22T04:22:37Z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