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" sheetId="1" r:id="rId1"/>
    <sheet name="附件2" sheetId="2" r:id="rId2"/>
    <sheet name="附件3" sheetId="3" r:id="rId3"/>
    <sheet name="附件4" sheetId="4" r:id="rId4"/>
    <sheet name="Sheet1" sheetId="5" r:id="rId5"/>
  </sheets>
  <definedNames>
    <definedName name="_xlnm._FilterDatabase" localSheetId="0" hidden="1">'附件1'!$A$4:$F$20</definedName>
    <definedName name="_xlnm.Print_Area" localSheetId="1">'附件2'!$A$1:$W$20</definedName>
    <definedName name="_xlnm.Print_Area" localSheetId="2">'附件3'!$A$1:$Z$19</definedName>
  </definedNames>
  <calcPr fullCalcOnLoad="1"/>
</workbook>
</file>

<file path=xl/sharedStrings.xml><?xml version="1.0" encoding="utf-8"?>
<sst xmlns="http://schemas.openxmlformats.org/spreadsheetml/2006/main" count="266" uniqueCount="148">
  <si>
    <t>附件1</t>
  </si>
  <si>
    <t>制表单位（盖章）：</t>
  </si>
  <si>
    <t>单位：元</t>
  </si>
  <si>
    <t>序号</t>
  </si>
  <si>
    <t>单位/地区</t>
  </si>
  <si>
    <t>项目名称</t>
  </si>
  <si>
    <t>功能科目</t>
  </si>
  <si>
    <t>金额</t>
  </si>
  <si>
    <t>备注</t>
  </si>
  <si>
    <t>广东梅县东山中学</t>
  </si>
  <si>
    <t>2021年普通高中学生资助资金
（免学费中央资金）</t>
  </si>
  <si>
    <t>2050204 高中教育</t>
  </si>
  <si>
    <t>2021年普通高中学生资助资金
（助学金中央资金）</t>
  </si>
  <si>
    <t>梅州市曾宪梓中学</t>
  </si>
  <si>
    <t>梅州市梅雁中学</t>
  </si>
  <si>
    <t>梅州市培英中学</t>
  </si>
  <si>
    <t>梅江区</t>
  </si>
  <si>
    <t>2300245 教育共同财政事权
转移支付支出</t>
  </si>
  <si>
    <t>梅县区</t>
  </si>
  <si>
    <t>平远县</t>
  </si>
  <si>
    <t>蕉岭县</t>
  </si>
  <si>
    <t>合计</t>
  </si>
  <si>
    <t>附件2</t>
  </si>
  <si>
    <t>计算单位：人、元</t>
  </si>
  <si>
    <t>用款单位编码</t>
  </si>
  <si>
    <t>用款单位名称</t>
  </si>
  <si>
    <t>具体实施单位</t>
  </si>
  <si>
    <t>2020年资助资金使用情况</t>
  </si>
  <si>
    <t>2021年资助资金预算安排情况</t>
  </si>
  <si>
    <t>下达金额</t>
  </si>
  <si>
    <t>资助情况</t>
  </si>
  <si>
    <t>预算总金额</t>
  </si>
  <si>
    <t>省级以上财政预算</t>
  </si>
  <si>
    <t>待以后年度清算金额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</si>
  <si>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</si>
  <si>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</si>
  <si>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</si>
  <si>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</si>
  <si>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</si>
  <si>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</si>
  <si>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</si>
  <si>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</si>
  <si>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部分区县申请增减资金</t>
  </si>
  <si>
    <t>2020年省级以上财政需追加金额</t>
  </si>
  <si>
    <t>应分担金额</t>
  </si>
  <si>
    <t>抵扣后
应分担金额</t>
  </si>
  <si>
    <t>本次安排金额</t>
  </si>
  <si>
    <t>待年中安排金额</t>
  </si>
  <si>
    <t>中央财政金额</t>
  </si>
  <si>
    <t>省级财政实际下达金额</t>
  </si>
  <si>
    <t>A1</t>
  </si>
  <si>
    <t>A2</t>
  </si>
  <si>
    <t>B</t>
  </si>
  <si>
    <t>D=F1-F2+E</t>
  </si>
  <si>
    <t>F1</t>
  </si>
  <si>
    <t>F2</t>
  </si>
  <si>
    <t>E</t>
  </si>
  <si>
    <t>G</t>
  </si>
  <si>
    <t>H</t>
  </si>
  <si>
    <t>I=(G+H)*1000</t>
  </si>
  <si>
    <t>J</t>
  </si>
  <si>
    <t>K=I*J</t>
  </si>
  <si>
    <t>L</t>
  </si>
  <si>
    <t>M=K-(D-L)</t>
  </si>
  <si>
    <t>N=H*2000</t>
  </si>
  <si>
    <t>O=N*J</t>
  </si>
  <si>
    <t>P=O+M&gt;=0</t>
  </si>
  <si>
    <t>Q=P*90%</t>
  </si>
  <si>
    <t>R</t>
  </si>
  <si>
    <t>S=Q-R</t>
  </si>
  <si>
    <t>T=P-Q</t>
  </si>
  <si>
    <t>U=O+M&lt;0</t>
  </si>
  <si>
    <t>V</t>
  </si>
  <si>
    <t>441499000</t>
  </si>
  <si>
    <t>梅州市</t>
  </si>
  <si>
    <t>441400000</t>
  </si>
  <si>
    <t>梅州市本级</t>
  </si>
  <si>
    <t>梅州市辖区</t>
  </si>
  <si>
    <t>441402000</t>
  </si>
  <si>
    <t>441403000</t>
  </si>
  <si>
    <t>441426000</t>
  </si>
  <si>
    <t>441427000</t>
  </si>
  <si>
    <t>注：
1、2020年资金清算原则为：以《全国学生资助管理信息系》填报的2020年春季和秋季资助人数为基准，安排清算资金100%。
2、2021年资金预算原则为：以《全国学生资助管理信息系》填报的2020年秋季资助人数为基准，提前安排90%的预算资金，待年中安排10%的预算资金。</t>
  </si>
  <si>
    <t>附件3</t>
  </si>
  <si>
    <t>待以后年度清算
金额</t>
  </si>
  <si>
    <t>省外户籍学生</t>
  </si>
  <si>
    <t>省内户籍学生</t>
  </si>
  <si>
    <t>残疾学生</t>
  </si>
  <si>
    <t>I</t>
  </si>
  <si>
    <t>K</t>
  </si>
  <si>
    <t>M=(G+J)*1250+(I+L)*1925</t>
  </si>
  <si>
    <t>N</t>
  </si>
  <si>
    <t>O=M*N</t>
  </si>
  <si>
    <t>P=O-D</t>
  </si>
  <si>
    <t>Q=J*2500+K*1250+L*3850</t>
  </si>
  <si>
    <t>R=Q*N</t>
  </si>
  <si>
    <t>S=R+P&gt;=0</t>
  </si>
  <si>
    <t>T=S*90%</t>
  </si>
  <si>
    <t>U</t>
  </si>
  <si>
    <t>V=T-U</t>
  </si>
  <si>
    <t>W=S-T</t>
  </si>
  <si>
    <t>X=R+P&lt;0</t>
  </si>
  <si>
    <t>Y</t>
  </si>
  <si>
    <t>注：
1、2020年资金清算原则为：以《全国学生资助管理信息系》填报的2020年春季和秋季资助人数为基准，安排清算资金100%。
2、2021年资金预算原则为：以《全国学生资助管理信息系》填报的2020年秋季资助人数为基准，2021年春季学期预算省外户籍学生资金，2021年秋季学期预算所有户籍学生资金，提前安排90%的预算资金，待年中安排10%的预算资金。</t>
  </si>
  <si>
    <t>附件4</t>
  </si>
  <si>
    <t>学生资助补助经费（普通高中）绩效目标表</t>
  </si>
  <si>
    <r>
      <t>（</t>
    </r>
    <r>
      <rPr>
        <sz val="16"/>
        <rFont val="Times New Roman"/>
        <family val="1"/>
      </rPr>
      <t xml:space="preserve"> 2021</t>
    </r>
    <r>
      <rPr>
        <sz val="16"/>
        <rFont val="宋体"/>
        <family val="0"/>
      </rPr>
      <t>年度）</t>
    </r>
  </si>
  <si>
    <t>学生资助补助经费（普通高中）</t>
  </si>
  <si>
    <t>中央主管部门</t>
  </si>
  <si>
    <t>财政部、教育部</t>
  </si>
  <si>
    <t>省级财政部门</t>
  </si>
  <si>
    <t>广东省财政厅</t>
  </si>
  <si>
    <t>省级主管部门</t>
  </si>
  <si>
    <t>广东省教育厅</t>
  </si>
  <si>
    <t>各地市、各省属普通高中学校</t>
  </si>
  <si>
    <t>资金情况
（万元）</t>
  </si>
  <si>
    <t>年度资金总额：</t>
  </si>
  <si>
    <t>其中：中央资金</t>
  </si>
  <si>
    <t>地方资金</t>
  </si>
  <si>
    <t>总
体
目
标</t>
  </si>
  <si>
    <t xml:space="preserve"> 目标1：贯彻落实国家学生资助政策，促进普通高中教育加快发展；
 目标2：教育公平显著提升，满足家庭经济困难学生基本学习生活需要。
 目标3：阻断贫困代际传递，确保农村经济困难家庭稳步脱贫。</t>
  </si>
  <si>
    <t>绩
效
指
标</t>
  </si>
  <si>
    <t>一级指标</t>
  </si>
  <si>
    <t>二级指标</t>
  </si>
  <si>
    <t>三级指标</t>
  </si>
  <si>
    <t>指标值</t>
  </si>
  <si>
    <t>产出指标</t>
  </si>
  <si>
    <t>普通高中国家助学金应受助学生数（人）</t>
  </si>
  <si>
    <t>普通高中免学杂费应受助学生数（人）</t>
  </si>
  <si>
    <t>（2021年春季学期）4470
（2021年秋季期）41547</t>
  </si>
  <si>
    <t>质量指标</t>
  </si>
  <si>
    <t>国家助学金资助标准（每生每年）
（元/人）</t>
  </si>
  <si>
    <t>三类家庭经济困难学生国家免学费资助标准（每生每年）（元/人）</t>
  </si>
  <si>
    <t>残疾学生国家免学费资助标准
（每生每年）（元/人）</t>
  </si>
  <si>
    <t>时效指标</t>
  </si>
  <si>
    <t>按规定及时发放率</t>
  </si>
  <si>
    <t>年度预算执行进度</t>
  </si>
  <si>
    <t>效益指标</t>
  </si>
  <si>
    <t>社会效益
指标</t>
  </si>
  <si>
    <t>按规定落实普通高中学生资助</t>
  </si>
  <si>
    <t>有利于促进普通高中教育发展，更好促进教育公平</t>
  </si>
  <si>
    <t>服务对象
满意度指标</t>
  </si>
  <si>
    <t>学生、家长抽样调查满意度</t>
  </si>
  <si>
    <t>≥85%</t>
  </si>
  <si>
    <t>为提高预算完整性，均衡预算执行进度，经研究，现清算2020年及提前下达2021年普通高中学生资助资金共263,515,178元，其中：普通高中国家助学金223,772,760元，普通高中免学杂费资金39,742,418元（具体地区、金额见附件1-3）。该资金收入列“1100245 教育共同财政事权转移支付收入”，支出列“2050204 高中教育”一般公共预算支出科目。待2021年预算年度开始后，按程序拨付使用。
　　请按照《财政部关于提前下达转移支付指标工作的补充通知》（财预〔2013〕347号）的要求，及时做好指标安排和分解下达工作，全额编列下一年度年初预算，并准确列入相关收支科目。同时，请切实按规定加强资金监管，按照《中共中央 国务院关于全面实施预算绩效管理的意见》要求，完善绩效目标管理，做好绩效运行监控和绩效评价，确保财政资金安全有效（附件4）。
　　附件：1.清算2020年及提前下达2021年广东省普通高中国家助学金和免学杂费补助资金安排表
　          　2.清算2020年及提前下达2021年广东省地市属普通高中国家助学金明细表
　          　3.清算2020年及提前下达2021年广东省地市属普通高中免学费明细表
　          　4.学生资助补助经费（普通高中）绩效目标表</t>
  </si>
  <si>
    <t>清算2020年及提前下达2021年普通高中国家助学金
和免学杂费补助资金安排表</t>
  </si>
  <si>
    <t>清算2020年及提前下达2021年普通高中国家助学金明细表</t>
  </si>
  <si>
    <t>清算2020年及提前下达2021年普通高中免学费明细表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</si>
</sst>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.0_ ;[Red]\-#,##0.0\ "/>
    <numFmt numFmtId="179" formatCode="_ * #,##0_ ;_ * \-#,##0_ ;_ * &quot;-&quot;??_ ;_ @_ "/>
    <numFmt numFmtId="180" formatCode="#,##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宋体"/>
      <family val="0"/>
    </font>
    <font>
      <sz val="18"/>
      <color theme="1"/>
      <name val="Calibri"/>
      <family val="0"/>
    </font>
    <font>
      <sz val="20"/>
      <color theme="1"/>
      <name val="黑体"/>
      <family val="3"/>
    </font>
    <font>
      <b/>
      <sz val="18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8"/>
      <color theme="1"/>
      <name val="Calibri Light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b/>
      <sz val="36"/>
      <color theme="1"/>
      <name val="宋体"/>
      <family val="0"/>
    </font>
    <font>
      <sz val="22"/>
      <color theme="1"/>
      <name val="宋体"/>
      <family val="0"/>
    </font>
    <font>
      <b/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Fill="1" applyAlignment="1">
      <alignment vertical="center"/>
    </xf>
    <xf numFmtId="0" fontId="2" fillId="0" borderId="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vertical="center" wrapText="1"/>
      <protection/>
    </xf>
    <xf numFmtId="0" fontId="0" fillId="0" borderId="0" xfId="40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vertical="center"/>
      <protection/>
    </xf>
    <xf numFmtId="0" fontId="6" fillId="0" borderId="9" xfId="40" applyFont="1" applyFill="1" applyBorder="1" applyAlignment="1">
      <alignment vertical="center" wrapText="1"/>
      <protection/>
    </xf>
    <xf numFmtId="0" fontId="6" fillId="0" borderId="0" xfId="40" applyFont="1" applyFill="1" applyBorder="1" applyAlignment="1">
      <alignment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9" fontId="0" fillId="0" borderId="10" xfId="40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42" applyFont="1" applyFill="1" applyBorder="1" applyAlignment="1">
      <alignment horizontal="left" vertical="center" wrapText="1"/>
      <protection/>
    </xf>
    <xf numFmtId="177" fontId="58" fillId="0" borderId="10" xfId="0" applyNumberFormat="1" applyFont="1" applyFill="1" applyBorder="1" applyAlignment="1">
      <alignment horizontal="right" vertical="center" wrapText="1"/>
    </xf>
    <xf numFmtId="177" fontId="58" fillId="0" borderId="10" xfId="40" applyNumberFormat="1" applyFont="1" applyFill="1" applyBorder="1" applyAlignment="1">
      <alignment horizontal="right" vertical="center"/>
      <protection/>
    </xf>
    <xf numFmtId="0" fontId="58" fillId="0" borderId="10" xfId="0" applyFont="1" applyFill="1" applyBorder="1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9" fontId="58" fillId="0" borderId="10" xfId="33" applyFont="1" applyFill="1" applyBorder="1" applyAlignment="1">
      <alignment horizontal="center"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177" fontId="58" fillId="0" borderId="10" xfId="41" applyNumberFormat="1" applyFont="1" applyFill="1" applyBorder="1" applyAlignment="1">
      <alignment horizontal="right" vertical="center" wrapText="1"/>
      <protection/>
    </xf>
    <xf numFmtId="9" fontId="8" fillId="0" borderId="10" xfId="33" applyFont="1" applyFill="1" applyBorder="1" applyAlignment="1" applyProtection="1">
      <alignment horizontal="center" vertical="center" wrapText="1"/>
      <protection/>
    </xf>
    <xf numFmtId="179" fontId="58" fillId="0" borderId="10" xfId="54" applyNumberFormat="1" applyFont="1" applyFill="1" applyBorder="1" applyAlignment="1">
      <alignment horizontal="right" vertical="center" wrapText="1"/>
    </xf>
    <xf numFmtId="177" fontId="61" fillId="0" borderId="0" xfId="0" applyNumberFormat="1" applyFont="1" applyFill="1" applyBorder="1" applyAlignment="1">
      <alignment horizontal="center" vertical="center"/>
    </xf>
    <xf numFmtId="178" fontId="7" fillId="0" borderId="10" xfId="41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2" xfId="4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right" vertical="center" wrapText="1"/>
    </xf>
    <xf numFmtId="177" fontId="8" fillId="0" borderId="10" xfId="42" applyNumberFormat="1" applyFont="1" applyFill="1" applyBorder="1" applyAlignment="1">
      <alignment horizontal="right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179" fontId="59" fillId="0" borderId="0" xfId="54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79" fontId="38" fillId="0" borderId="0" xfId="54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79" fontId="58" fillId="0" borderId="10" xfId="54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41" applyFont="1" applyFill="1" applyBorder="1" applyAlignment="1">
      <alignment horizontal="center" vertical="center" wrapText="1"/>
      <protection/>
    </xf>
    <xf numFmtId="9" fontId="62" fillId="0" borderId="10" xfId="33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179" fontId="62" fillId="0" borderId="10" xfId="54" applyNumberFormat="1" applyFont="1" applyFill="1" applyBorder="1" applyAlignment="1">
      <alignment horizontal="center" vertical="center" wrapText="1"/>
    </xf>
    <xf numFmtId="178" fontId="62" fillId="0" borderId="10" xfId="41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176" fontId="5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42" applyFont="1" applyFill="1" applyBorder="1" applyAlignment="1">
      <alignment horizontal="left" vertical="center" wrapText="1"/>
      <protection/>
    </xf>
    <xf numFmtId="177" fontId="58" fillId="0" borderId="10" xfId="42" applyNumberFormat="1" applyFont="1" applyFill="1" applyBorder="1" applyAlignment="1">
      <alignment horizontal="right" vertical="center" wrapText="1"/>
      <protection/>
    </xf>
    <xf numFmtId="176" fontId="58" fillId="0" borderId="10" xfId="43" applyNumberFormat="1" applyFont="1" applyFill="1" applyBorder="1" applyAlignment="1" applyProtection="1">
      <alignment horizontal="left" vertical="center" wrapText="1"/>
      <protection locked="0"/>
    </xf>
    <xf numFmtId="177" fontId="58" fillId="0" borderId="10" xfId="0" applyNumberFormat="1" applyFont="1" applyFill="1" applyBorder="1" applyAlignment="1">
      <alignment horizontal="right" vertical="center" wrapText="1"/>
    </xf>
    <xf numFmtId="177" fontId="58" fillId="0" borderId="10" xfId="40" applyNumberFormat="1" applyFont="1" applyFill="1" applyBorder="1" applyAlignment="1">
      <alignment horizontal="right" vertical="center"/>
      <protection/>
    </xf>
    <xf numFmtId="177" fontId="58" fillId="0" borderId="10" xfId="0" applyNumberFormat="1" applyFont="1" applyFill="1" applyBorder="1" applyAlignment="1">
      <alignment horizontal="right" vertical="center"/>
    </xf>
    <xf numFmtId="177" fontId="58" fillId="0" borderId="10" xfId="41" applyNumberFormat="1" applyFont="1" applyFill="1" applyBorder="1" applyAlignment="1">
      <alignment horizontal="right" vertical="center" wrapText="1"/>
      <protection/>
    </xf>
    <xf numFmtId="9" fontId="58" fillId="0" borderId="10" xfId="33" applyFont="1" applyFill="1" applyBorder="1" applyAlignment="1" applyProtection="1">
      <alignment horizontal="right" vertical="center" wrapText="1"/>
      <protection/>
    </xf>
    <xf numFmtId="179" fontId="58" fillId="0" borderId="10" xfId="54" applyNumberFormat="1" applyFont="1" applyFill="1" applyBorder="1" applyAlignment="1">
      <alignment horizontal="right" vertical="center" wrapText="1"/>
    </xf>
    <xf numFmtId="0" fontId="58" fillId="0" borderId="12" xfId="42" applyNumberFormat="1" applyFont="1" applyFill="1" applyBorder="1" applyAlignment="1">
      <alignment horizontal="left" vertical="center" wrapText="1"/>
      <protection/>
    </xf>
    <xf numFmtId="177" fontId="59" fillId="0" borderId="10" xfId="0" applyNumberFormat="1" applyFont="1" applyFill="1" applyBorder="1" applyAlignment="1">
      <alignment horizontal="right" vertical="center" wrapText="1"/>
    </xf>
    <xf numFmtId="177" fontId="64" fillId="0" borderId="10" xfId="40" applyNumberFormat="1" applyFont="1" applyFill="1" applyBorder="1" applyAlignment="1">
      <alignment horizontal="right" vertical="center"/>
      <protection/>
    </xf>
    <xf numFmtId="177" fontId="59" fillId="0" borderId="10" xfId="41" applyNumberFormat="1" applyFont="1" applyFill="1" applyBorder="1" applyAlignment="1">
      <alignment horizontal="right" vertical="center" wrapText="1"/>
      <protection/>
    </xf>
    <xf numFmtId="0" fontId="65" fillId="0" borderId="0" xfId="0" applyFont="1" applyFill="1" applyBorder="1" applyAlignment="1">
      <alignment horizontal="left" vertical="center" wrapText="1"/>
    </xf>
    <xf numFmtId="177" fontId="66" fillId="0" borderId="0" xfId="0" applyNumberFormat="1" applyFont="1" applyFill="1" applyBorder="1" applyAlignment="1">
      <alignment horizontal="right" vertical="center" wrapText="1"/>
    </xf>
    <xf numFmtId="177" fontId="67" fillId="0" borderId="0" xfId="40" applyNumberFormat="1" applyFont="1" applyFill="1" applyBorder="1" applyAlignment="1">
      <alignment horizontal="right" vertical="center"/>
      <protection/>
    </xf>
    <xf numFmtId="177" fontId="65" fillId="0" borderId="0" xfId="0" applyNumberFormat="1" applyFont="1" applyFill="1" applyBorder="1" applyAlignment="1">
      <alignment horizontal="right" vertical="center"/>
    </xf>
    <xf numFmtId="177" fontId="66" fillId="0" borderId="0" xfId="41" applyNumberFormat="1" applyFont="1" applyFill="1" applyBorder="1" applyAlignment="1">
      <alignment horizontal="right" vertical="center" wrapText="1"/>
      <protection/>
    </xf>
    <xf numFmtId="9" fontId="65" fillId="0" borderId="0" xfId="33" applyFont="1" applyFill="1" applyBorder="1" applyAlignment="1" applyProtection="1">
      <alignment horizontal="center" vertical="center" wrapText="1"/>
      <protection/>
    </xf>
    <xf numFmtId="179" fontId="66" fillId="0" borderId="0" xfId="54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179" fontId="59" fillId="0" borderId="0" xfId="54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180" fontId="58" fillId="0" borderId="10" xfId="42" applyNumberFormat="1" applyFont="1" applyFill="1" applyBorder="1" applyAlignment="1">
      <alignment horizontal="right" vertical="center" wrapText="1"/>
      <protection/>
    </xf>
    <xf numFmtId="180" fontId="58" fillId="0" borderId="10" xfId="41" applyNumberFormat="1" applyFont="1" applyFill="1" applyBorder="1" applyAlignment="1">
      <alignment horizontal="right" vertical="center" wrapText="1"/>
      <protection/>
    </xf>
    <xf numFmtId="180" fontId="59" fillId="0" borderId="10" xfId="41" applyNumberFormat="1" applyFont="1" applyFill="1" applyBorder="1" applyAlignment="1">
      <alignment horizontal="right" vertical="center" wrapText="1"/>
      <protection/>
    </xf>
    <xf numFmtId="180" fontId="8" fillId="0" borderId="10" xfId="42" applyNumberFormat="1" applyFont="1" applyFill="1" applyBorder="1" applyAlignment="1">
      <alignment horizontal="right" vertical="center" wrapText="1"/>
      <protection/>
    </xf>
    <xf numFmtId="180" fontId="58" fillId="0" borderId="10" xfId="40" applyNumberFormat="1" applyFont="1" applyFill="1" applyBorder="1" applyAlignment="1">
      <alignment horizontal="right" vertical="center"/>
      <protection/>
    </xf>
    <xf numFmtId="180" fontId="58" fillId="0" borderId="10" xfId="0" applyNumberFormat="1" applyFont="1" applyFill="1" applyBorder="1" applyAlignment="1">
      <alignment horizontal="right" vertical="center" wrapText="1"/>
    </xf>
    <xf numFmtId="180" fontId="58" fillId="0" borderId="10" xfId="41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1" xfId="41" applyFont="1" applyFill="1" applyBorder="1" applyAlignment="1">
      <alignment horizontal="center" vertical="center" wrapText="1"/>
      <protection/>
    </xf>
    <xf numFmtId="0" fontId="58" fillId="0" borderId="13" xfId="41" applyFont="1" applyFill="1" applyBorder="1" applyAlignment="1">
      <alignment horizontal="center" vertical="center" wrapText="1"/>
      <protection/>
    </xf>
    <xf numFmtId="179" fontId="58" fillId="0" borderId="12" xfId="54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8" fillId="0" borderId="11" xfId="41" applyNumberFormat="1" applyFont="1" applyFill="1" applyBorder="1" applyAlignment="1">
      <alignment horizontal="center" vertical="center" wrapText="1"/>
      <protection/>
    </xf>
    <xf numFmtId="0" fontId="58" fillId="0" borderId="14" xfId="41" applyNumberFormat="1" applyFont="1" applyFill="1" applyBorder="1" applyAlignment="1">
      <alignment horizontal="center" vertical="center" wrapText="1"/>
      <protection/>
    </xf>
    <xf numFmtId="0" fontId="58" fillId="0" borderId="13" xfId="41" applyNumberFormat="1" applyFont="1" applyFill="1" applyBorder="1" applyAlignment="1">
      <alignment horizontal="center" vertical="center" wrapText="1"/>
      <protection/>
    </xf>
    <xf numFmtId="0" fontId="58" fillId="0" borderId="14" xfId="41" applyFont="1" applyFill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 horizontal="center" vertical="center"/>
    </xf>
    <xf numFmtId="179" fontId="68" fillId="0" borderId="0" xfId="54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79" fontId="69" fillId="0" borderId="10" xfId="54" applyNumberFormat="1" applyFont="1" applyFill="1" applyBorder="1" applyAlignment="1">
      <alignment horizontal="center" vertical="center"/>
    </xf>
    <xf numFmtId="0" fontId="58" fillId="0" borderId="12" xfId="41" applyFont="1" applyFill="1" applyBorder="1" applyAlignment="1">
      <alignment horizontal="center" vertical="center" wrapText="1"/>
      <protection/>
    </xf>
    <xf numFmtId="0" fontId="58" fillId="0" borderId="15" xfId="41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79" fontId="58" fillId="0" borderId="10" xfId="54" applyNumberFormat="1" applyFont="1" applyFill="1" applyBorder="1" applyAlignment="1">
      <alignment horizontal="center" vertical="center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7" fillId="0" borderId="11" xfId="41" applyNumberFormat="1" applyFont="1" applyFill="1" applyBorder="1" applyAlignment="1">
      <alignment horizontal="center" vertical="center" wrapText="1"/>
      <protection/>
    </xf>
    <xf numFmtId="0" fontId="7" fillId="0" borderId="14" xfId="41" applyNumberFormat="1" applyFont="1" applyFill="1" applyBorder="1" applyAlignment="1">
      <alignment horizontal="center" vertical="center" wrapText="1"/>
      <protection/>
    </xf>
    <xf numFmtId="0" fontId="7" fillId="0" borderId="13" xfId="41" applyNumberFormat="1" applyFont="1" applyFill="1" applyBorder="1" applyAlignment="1">
      <alignment horizontal="center" vertical="center" wrapText="1"/>
      <protection/>
    </xf>
    <xf numFmtId="0" fontId="7" fillId="0" borderId="14" xfId="4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0" fillId="0" borderId="18" xfId="40" applyFont="1" applyFill="1" applyBorder="1" applyAlignment="1">
      <alignment horizontal="center" vertical="center" wrapText="1"/>
      <protection/>
    </xf>
    <xf numFmtId="0" fontId="0" fillId="0" borderId="19" xfId="40" applyFont="1" applyFill="1" applyBorder="1" applyAlignment="1">
      <alignment horizontal="center" vertical="center" wrapText="1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1年秋季学期广东省普通高中国家助学金安排表" xfId="42"/>
    <cellStyle name="常规_越秀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zoomScalePageLayoutView="0" workbookViewId="0" topLeftCell="A1">
      <selection activeCell="J3" sqref="J3"/>
    </sheetView>
  </sheetViews>
  <sheetFormatPr defaultColWidth="9.00390625" defaultRowHeight="14.25"/>
  <cols>
    <col min="2" max="2" width="18.75390625" style="0" customWidth="1"/>
    <col min="3" max="3" width="29.375" style="42" customWidth="1"/>
    <col min="4" max="4" width="27.125" style="0" customWidth="1"/>
    <col min="5" max="5" width="15.375" style="0" customWidth="1"/>
    <col min="6" max="6" width="14.25390625" style="0" customWidth="1"/>
  </cols>
  <sheetData>
    <row r="1" ht="27" customHeight="1">
      <c r="A1" s="43" t="s">
        <v>0</v>
      </c>
    </row>
    <row r="2" spans="1:6" ht="57.75" customHeight="1">
      <c r="A2" s="103" t="s">
        <v>145</v>
      </c>
      <c r="B2" s="104"/>
      <c r="C2" s="104"/>
      <c r="D2" s="104"/>
      <c r="E2" s="104"/>
      <c r="F2" s="104"/>
    </row>
    <row r="3" spans="1:6" ht="27" customHeight="1">
      <c r="A3" s="105" t="s">
        <v>1</v>
      </c>
      <c r="B3" s="105"/>
      <c r="D3" s="42"/>
      <c r="E3" s="42"/>
      <c r="F3" s="42" t="s">
        <v>2</v>
      </c>
    </row>
    <row r="4" spans="1:6" s="41" customFormat="1" ht="45" customHeight="1">
      <c r="A4" s="44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</row>
    <row r="5" spans="1:6" ht="48" customHeight="1">
      <c r="A5" s="45">
        <v>1</v>
      </c>
      <c r="B5" s="46" t="s">
        <v>9</v>
      </c>
      <c r="C5" s="47" t="s">
        <v>10</v>
      </c>
      <c r="D5" s="47" t="s">
        <v>11</v>
      </c>
      <c r="E5" s="48">
        <v>883</v>
      </c>
      <c r="F5" s="47"/>
    </row>
    <row r="6" spans="1:6" ht="48" customHeight="1">
      <c r="A6" s="45">
        <v>2</v>
      </c>
      <c r="B6" s="46" t="s">
        <v>9</v>
      </c>
      <c r="C6" s="47" t="s">
        <v>12</v>
      </c>
      <c r="D6" s="47" t="s">
        <v>11</v>
      </c>
      <c r="E6" s="48">
        <v>586755</v>
      </c>
      <c r="F6" s="47"/>
    </row>
    <row r="7" spans="1:6" ht="48" customHeight="1">
      <c r="A7" s="45">
        <v>3</v>
      </c>
      <c r="B7" s="46" t="s">
        <v>13</v>
      </c>
      <c r="C7" s="47" t="s">
        <v>10</v>
      </c>
      <c r="D7" s="47" t="s">
        <v>11</v>
      </c>
      <c r="E7" s="48">
        <v>67015</v>
      </c>
      <c r="F7" s="47"/>
    </row>
    <row r="8" spans="1:6" ht="48" customHeight="1">
      <c r="A8" s="45">
        <v>4</v>
      </c>
      <c r="B8" s="46" t="s">
        <v>13</v>
      </c>
      <c r="C8" s="47" t="s">
        <v>12</v>
      </c>
      <c r="D8" s="47" t="s">
        <v>11</v>
      </c>
      <c r="E8" s="48">
        <v>429930</v>
      </c>
      <c r="F8" s="47"/>
    </row>
    <row r="9" spans="1:6" ht="48" customHeight="1">
      <c r="A9" s="45">
        <v>5</v>
      </c>
      <c r="B9" s="46" t="s">
        <v>14</v>
      </c>
      <c r="C9" s="47" t="s">
        <v>12</v>
      </c>
      <c r="D9" s="47" t="s">
        <v>11</v>
      </c>
      <c r="E9" s="48">
        <v>175950</v>
      </c>
      <c r="F9" s="47"/>
    </row>
    <row r="10" spans="1:6" ht="48" customHeight="1">
      <c r="A10" s="45">
        <v>6</v>
      </c>
      <c r="B10" s="46" t="s">
        <v>15</v>
      </c>
      <c r="C10" s="47" t="s">
        <v>10</v>
      </c>
      <c r="D10" s="47" t="s">
        <v>11</v>
      </c>
      <c r="E10" s="48">
        <v>2869</v>
      </c>
      <c r="F10" s="47"/>
    </row>
    <row r="11" spans="1:6" ht="48" customHeight="1">
      <c r="A11" s="45">
        <v>7</v>
      </c>
      <c r="B11" s="46" t="s">
        <v>15</v>
      </c>
      <c r="C11" s="47" t="s">
        <v>12</v>
      </c>
      <c r="D11" s="47" t="s">
        <v>11</v>
      </c>
      <c r="E11" s="48">
        <v>29835</v>
      </c>
      <c r="F11" s="47"/>
    </row>
    <row r="12" spans="1:6" ht="48" customHeight="1">
      <c r="A12" s="45">
        <v>8</v>
      </c>
      <c r="B12" s="47" t="s">
        <v>16</v>
      </c>
      <c r="C12" s="47" t="s">
        <v>10</v>
      </c>
      <c r="D12" s="47" t="s">
        <v>17</v>
      </c>
      <c r="E12" s="48">
        <v>192240</v>
      </c>
      <c r="F12" s="47"/>
    </row>
    <row r="13" spans="1:6" ht="48" customHeight="1">
      <c r="A13" s="45">
        <v>9</v>
      </c>
      <c r="B13" s="47" t="s">
        <v>16</v>
      </c>
      <c r="C13" s="47" t="s">
        <v>12</v>
      </c>
      <c r="D13" s="47" t="s">
        <v>17</v>
      </c>
      <c r="E13" s="48">
        <v>580500</v>
      </c>
      <c r="F13" s="47"/>
    </row>
    <row r="14" spans="1:6" ht="48" customHeight="1">
      <c r="A14" s="45">
        <v>10</v>
      </c>
      <c r="B14" s="47" t="s">
        <v>18</v>
      </c>
      <c r="C14" s="47" t="s">
        <v>10</v>
      </c>
      <c r="D14" s="47" t="s">
        <v>17</v>
      </c>
      <c r="E14" s="48">
        <v>372447</v>
      </c>
      <c r="F14" s="47"/>
    </row>
    <row r="15" spans="1:6" ht="48" customHeight="1">
      <c r="A15" s="45">
        <v>11</v>
      </c>
      <c r="B15" s="47" t="s">
        <v>18</v>
      </c>
      <c r="C15" s="47" t="s">
        <v>12</v>
      </c>
      <c r="D15" s="47" t="s">
        <v>17</v>
      </c>
      <c r="E15" s="48">
        <v>1005300</v>
      </c>
      <c r="F15" s="47"/>
    </row>
    <row r="16" spans="1:6" ht="48" customHeight="1">
      <c r="A16" s="45">
        <v>12</v>
      </c>
      <c r="B16" s="47" t="s">
        <v>19</v>
      </c>
      <c r="C16" s="47" t="s">
        <v>10</v>
      </c>
      <c r="D16" s="47" t="s">
        <v>17</v>
      </c>
      <c r="E16" s="48">
        <v>136683</v>
      </c>
      <c r="F16" s="47"/>
    </row>
    <row r="17" spans="1:6" ht="48" customHeight="1">
      <c r="A17" s="45">
        <v>13</v>
      </c>
      <c r="B17" s="47" t="s">
        <v>19</v>
      </c>
      <c r="C17" s="47" t="s">
        <v>12</v>
      </c>
      <c r="D17" s="47" t="s">
        <v>17</v>
      </c>
      <c r="E17" s="48">
        <v>799200</v>
      </c>
      <c r="F17" s="47"/>
    </row>
    <row r="18" spans="1:6" ht="48" customHeight="1">
      <c r="A18" s="45">
        <v>14</v>
      </c>
      <c r="B18" s="47" t="s">
        <v>20</v>
      </c>
      <c r="C18" s="47" t="s">
        <v>10</v>
      </c>
      <c r="D18" s="47" t="s">
        <v>17</v>
      </c>
      <c r="E18" s="48">
        <v>94500</v>
      </c>
      <c r="F18" s="47"/>
    </row>
    <row r="19" spans="1:6" ht="48" customHeight="1">
      <c r="A19" s="45">
        <v>15</v>
      </c>
      <c r="B19" s="47" t="s">
        <v>20</v>
      </c>
      <c r="C19" s="47" t="s">
        <v>12</v>
      </c>
      <c r="D19" s="47" t="s">
        <v>17</v>
      </c>
      <c r="E19" s="48">
        <v>541800</v>
      </c>
      <c r="F19" s="45"/>
    </row>
    <row r="20" spans="1:6" ht="48" customHeight="1">
      <c r="A20" s="106" t="s">
        <v>21</v>
      </c>
      <c r="B20" s="106"/>
      <c r="C20" s="106"/>
      <c r="D20" s="106"/>
      <c r="E20" s="48">
        <f>SUM(E5:E19)</f>
        <v>5015907</v>
      </c>
      <c r="F20" s="45"/>
    </row>
    <row r="21" spans="1:6" ht="14.25">
      <c r="A21" s="49"/>
      <c r="B21" s="49"/>
      <c r="C21" s="50"/>
      <c r="D21" s="49"/>
      <c r="E21" s="49"/>
      <c r="F21" s="49"/>
    </row>
  </sheetData>
  <sheetProtection/>
  <autoFilter ref="A4:F20"/>
  <mergeCells count="3">
    <mergeCell ref="A2:F2"/>
    <mergeCell ref="A3:B3"/>
    <mergeCell ref="A20:D20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40" zoomScaleSheetLayoutView="40" zoomScalePageLayoutView="0" workbookViewId="0" topLeftCell="A1">
      <selection activeCell="F6" sqref="F6:F7"/>
    </sheetView>
  </sheetViews>
  <sheetFormatPr defaultColWidth="9.00390625" defaultRowHeight="14.25"/>
  <cols>
    <col min="1" max="2" width="17.75390625" style="57" customWidth="1"/>
    <col min="3" max="3" width="26.375" style="57" customWidth="1"/>
    <col min="4" max="5" width="17.25390625" style="57" customWidth="1"/>
    <col min="6" max="7" width="14.125" style="57" customWidth="1"/>
    <col min="8" max="9" width="13.625" style="57" customWidth="1"/>
    <col min="10" max="10" width="19.125" style="57" customWidth="1"/>
    <col min="11" max="11" width="11.25390625" style="58" customWidth="1"/>
    <col min="12" max="12" width="17.75390625" style="57" customWidth="1"/>
    <col min="13" max="13" width="11.25390625" style="57" customWidth="1"/>
    <col min="14" max="14" width="20.25390625" style="57" customWidth="1"/>
    <col min="15" max="17" width="18.00390625" style="57" customWidth="1"/>
    <col min="18" max="18" width="20.75390625" style="59" customWidth="1"/>
    <col min="19" max="19" width="18.00390625" style="57" customWidth="1"/>
    <col min="20" max="20" width="14.25390625" style="57" customWidth="1"/>
    <col min="21" max="21" width="18.00390625" style="57" customWidth="1"/>
    <col min="22" max="22" width="13.375" style="57" customWidth="1"/>
    <col min="23" max="23" width="14.625" style="60" customWidth="1"/>
    <col min="24" max="16384" width="9.00390625" style="57" customWidth="1"/>
  </cols>
  <sheetData>
    <row r="1" ht="48.75" customHeight="1">
      <c r="A1" s="20" t="s">
        <v>22</v>
      </c>
    </row>
    <row r="2" spans="1:23" ht="52.5" customHeight="1">
      <c r="A2" s="120" t="s">
        <v>146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  <c r="S2" s="120"/>
      <c r="T2" s="120"/>
      <c r="U2" s="120"/>
      <c r="V2" s="120"/>
      <c r="W2" s="120"/>
    </row>
    <row r="3" spans="1:23" s="51" customFormat="1" ht="42" customHeight="1">
      <c r="A3" s="122" t="s">
        <v>1</v>
      </c>
      <c r="B3" s="122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4"/>
      <c r="T3" s="123" t="s">
        <v>23</v>
      </c>
      <c r="U3" s="123"/>
      <c r="V3" s="123"/>
      <c r="W3" s="56"/>
    </row>
    <row r="4" spans="1:23" s="51" customFormat="1" ht="49.5" customHeight="1">
      <c r="A4" s="116" t="s">
        <v>24</v>
      </c>
      <c r="B4" s="110" t="s">
        <v>25</v>
      </c>
      <c r="C4" s="110" t="s">
        <v>26</v>
      </c>
      <c r="D4" s="124" t="s">
        <v>27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7" t="s">
        <v>28</v>
      </c>
      <c r="P4" s="127"/>
      <c r="Q4" s="127"/>
      <c r="R4" s="128"/>
      <c r="S4" s="127"/>
      <c r="T4" s="127"/>
      <c r="U4" s="127"/>
      <c r="V4" s="127"/>
      <c r="W4" s="107" t="s">
        <v>8</v>
      </c>
    </row>
    <row r="5" spans="1:23" s="51" customFormat="1" ht="49.5" customHeight="1">
      <c r="A5" s="117"/>
      <c r="B5" s="119"/>
      <c r="C5" s="119"/>
      <c r="D5" s="129" t="s">
        <v>29</v>
      </c>
      <c r="E5" s="130"/>
      <c r="F5" s="130"/>
      <c r="G5" s="130"/>
      <c r="H5" s="131" t="s">
        <v>30</v>
      </c>
      <c r="I5" s="132"/>
      <c r="J5" s="132"/>
      <c r="K5" s="132"/>
      <c r="L5" s="132"/>
      <c r="M5" s="132"/>
      <c r="N5" s="133"/>
      <c r="O5" s="107" t="s">
        <v>31</v>
      </c>
      <c r="P5" s="134" t="s">
        <v>32</v>
      </c>
      <c r="Q5" s="134"/>
      <c r="R5" s="135"/>
      <c r="S5" s="134"/>
      <c r="T5" s="134"/>
      <c r="U5" s="134"/>
      <c r="V5" s="107" t="s">
        <v>33</v>
      </c>
      <c r="W5" s="109"/>
    </row>
    <row r="6" spans="1:23" s="54" customFormat="1" ht="49.5" customHeight="1">
      <c r="A6" s="117"/>
      <c r="B6" s="119"/>
      <c r="C6" s="119"/>
      <c r="D6" s="110" t="s">
        <v>21</v>
      </c>
      <c r="E6" s="110" t="s">
        <v>34</v>
      </c>
      <c r="F6" s="110" t="s">
        <v>35</v>
      </c>
      <c r="G6" s="110" t="s">
        <v>36</v>
      </c>
      <c r="H6" s="107" t="s">
        <v>37</v>
      </c>
      <c r="I6" s="107" t="s">
        <v>38</v>
      </c>
      <c r="J6" s="110" t="s">
        <v>39</v>
      </c>
      <c r="K6" s="110" t="s">
        <v>40</v>
      </c>
      <c r="L6" s="110" t="s">
        <v>41</v>
      </c>
      <c r="M6" s="110" t="s">
        <v>42</v>
      </c>
      <c r="N6" s="110" t="s">
        <v>43</v>
      </c>
      <c r="O6" s="109"/>
      <c r="P6" s="107" t="s">
        <v>44</v>
      </c>
      <c r="Q6" s="107" t="s">
        <v>45</v>
      </c>
      <c r="R6" s="112" t="s">
        <v>46</v>
      </c>
      <c r="S6" s="113"/>
      <c r="T6" s="114"/>
      <c r="U6" s="107" t="s">
        <v>47</v>
      </c>
      <c r="V6" s="109"/>
      <c r="W6" s="109"/>
    </row>
    <row r="7" spans="1:23" s="54" customFormat="1" ht="85.5" customHeight="1">
      <c r="A7" s="118"/>
      <c r="B7" s="111"/>
      <c r="C7" s="111"/>
      <c r="D7" s="111"/>
      <c r="E7" s="111"/>
      <c r="F7" s="111"/>
      <c r="G7" s="111"/>
      <c r="H7" s="108"/>
      <c r="I7" s="108"/>
      <c r="J7" s="111"/>
      <c r="K7" s="111"/>
      <c r="L7" s="111"/>
      <c r="M7" s="111"/>
      <c r="N7" s="111"/>
      <c r="O7" s="108"/>
      <c r="P7" s="108"/>
      <c r="Q7" s="108"/>
      <c r="R7" s="61" t="s">
        <v>21</v>
      </c>
      <c r="S7" s="62" t="s">
        <v>48</v>
      </c>
      <c r="T7" s="62" t="s">
        <v>49</v>
      </c>
      <c r="U7" s="108"/>
      <c r="V7" s="108"/>
      <c r="W7" s="108"/>
    </row>
    <row r="8" spans="1:23" s="70" customFormat="1" ht="60.75" customHeight="1">
      <c r="A8" s="63" t="s">
        <v>50</v>
      </c>
      <c r="B8" s="63" t="s">
        <v>51</v>
      </c>
      <c r="C8" s="63" t="s">
        <v>52</v>
      </c>
      <c r="D8" s="63" t="s">
        <v>53</v>
      </c>
      <c r="E8" s="63" t="s">
        <v>54</v>
      </c>
      <c r="F8" s="63" t="s">
        <v>55</v>
      </c>
      <c r="G8" s="63" t="s">
        <v>56</v>
      </c>
      <c r="H8" s="64" t="s">
        <v>57</v>
      </c>
      <c r="I8" s="64" t="s">
        <v>58</v>
      </c>
      <c r="J8" s="65" t="s">
        <v>59</v>
      </c>
      <c r="K8" s="66" t="s">
        <v>60</v>
      </c>
      <c r="L8" s="67" t="s">
        <v>61</v>
      </c>
      <c r="M8" s="67" t="s">
        <v>62</v>
      </c>
      <c r="N8" s="65" t="s">
        <v>63</v>
      </c>
      <c r="O8" s="65" t="s">
        <v>64</v>
      </c>
      <c r="P8" s="67" t="s">
        <v>65</v>
      </c>
      <c r="Q8" s="67" t="s">
        <v>66</v>
      </c>
      <c r="R8" s="68" t="s">
        <v>67</v>
      </c>
      <c r="S8" s="67" t="s">
        <v>68</v>
      </c>
      <c r="T8" s="67" t="s">
        <v>69</v>
      </c>
      <c r="U8" s="67" t="s">
        <v>70</v>
      </c>
      <c r="V8" s="69" t="s">
        <v>71</v>
      </c>
      <c r="W8" s="64" t="s">
        <v>72</v>
      </c>
    </row>
    <row r="9" spans="1:23" s="51" customFormat="1" ht="69.75" customHeight="1">
      <c r="A9" s="71" t="s">
        <v>73</v>
      </c>
      <c r="B9" s="72" t="s">
        <v>74</v>
      </c>
      <c r="C9" s="72" t="s">
        <v>74</v>
      </c>
      <c r="D9" s="73">
        <f>SUM(D10,D15:D18)</f>
        <v>6695200</v>
      </c>
      <c r="E9" s="73">
        <f aca="true" t="shared" si="0" ref="E9:V9">SUM(E10,E15:E18)</f>
        <v>6695200</v>
      </c>
      <c r="F9" s="73">
        <f t="shared" si="0"/>
        <v>0</v>
      </c>
      <c r="G9" s="73">
        <f t="shared" si="0"/>
        <v>0</v>
      </c>
      <c r="H9" s="73">
        <f t="shared" si="0"/>
        <v>2916</v>
      </c>
      <c r="I9" s="73">
        <f t="shared" si="0"/>
        <v>2960</v>
      </c>
      <c r="J9" s="73">
        <f t="shared" si="0"/>
        <v>5876000</v>
      </c>
      <c r="K9" s="73"/>
      <c r="L9" s="73">
        <f t="shared" si="0"/>
        <v>5627000</v>
      </c>
      <c r="M9" s="73"/>
      <c r="N9" s="96">
        <f t="shared" si="0"/>
        <v>-1068200</v>
      </c>
      <c r="O9" s="73">
        <f t="shared" si="0"/>
        <v>5920000</v>
      </c>
      <c r="P9" s="73">
        <f t="shared" si="0"/>
        <v>5678500</v>
      </c>
      <c r="Q9" s="73">
        <f t="shared" si="0"/>
        <v>4610300</v>
      </c>
      <c r="R9" s="73">
        <f t="shared" si="0"/>
        <v>4149270</v>
      </c>
      <c r="S9" s="73">
        <f t="shared" si="0"/>
        <v>4149270</v>
      </c>
      <c r="T9" s="73">
        <f t="shared" si="0"/>
        <v>0</v>
      </c>
      <c r="U9" s="73">
        <f t="shared" si="0"/>
        <v>461030</v>
      </c>
      <c r="V9" s="73">
        <f t="shared" si="0"/>
        <v>0</v>
      </c>
      <c r="W9" s="52"/>
    </row>
    <row r="10" spans="1:23" s="51" customFormat="1" ht="69.75" customHeight="1">
      <c r="A10" s="74" t="s">
        <v>75</v>
      </c>
      <c r="B10" s="72" t="s">
        <v>76</v>
      </c>
      <c r="C10" s="72" t="s">
        <v>77</v>
      </c>
      <c r="D10" s="75">
        <f>E10-F10+G10</f>
        <v>1421200</v>
      </c>
      <c r="E10" s="76">
        <v>1421200</v>
      </c>
      <c r="F10" s="76">
        <v>0</v>
      </c>
      <c r="G10" s="76">
        <v>0</v>
      </c>
      <c r="H10" s="77">
        <v>855</v>
      </c>
      <c r="I10" s="77">
        <v>805</v>
      </c>
      <c r="J10" s="78">
        <f aca="true" t="shared" si="1" ref="J10:J18">(H10+I10)*1000</f>
        <v>1660000</v>
      </c>
      <c r="K10" s="79">
        <v>0.85</v>
      </c>
      <c r="L10" s="75">
        <f aca="true" t="shared" si="2" ref="L10:L18">J10*K10</f>
        <v>1411000</v>
      </c>
      <c r="M10" s="75"/>
      <c r="N10" s="97">
        <f>L10-(D10-M10)</f>
        <v>-10200</v>
      </c>
      <c r="O10" s="78">
        <f aca="true" t="shared" si="3" ref="O10:O18">I10*2000</f>
        <v>1610000</v>
      </c>
      <c r="P10" s="75">
        <f aca="true" t="shared" si="4" ref="P10:P18">O10*K10</f>
        <v>1368500</v>
      </c>
      <c r="Q10" s="75">
        <f aca="true" t="shared" si="5" ref="Q10:Q18">IF(P10+N10&lt;=0,0,P10+N10)</f>
        <v>1358300</v>
      </c>
      <c r="R10" s="80">
        <f aca="true" t="shared" si="6" ref="R10:R18">Q10*0.9</f>
        <v>1222470</v>
      </c>
      <c r="S10" s="75">
        <v>1222470</v>
      </c>
      <c r="T10" s="75">
        <f aca="true" t="shared" si="7" ref="T10:T18">R10-S10</f>
        <v>0</v>
      </c>
      <c r="U10" s="75">
        <f aca="true" t="shared" si="8" ref="U10:U18">Q10-R10</f>
        <v>135830</v>
      </c>
      <c r="V10" s="78">
        <f aca="true" t="shared" si="9" ref="V10:V18">IF(P10+N10&lt;0,P10+N10,0)</f>
        <v>0</v>
      </c>
      <c r="W10" s="52"/>
    </row>
    <row r="11" spans="1:23" s="51" customFormat="1" ht="69.75" customHeight="1">
      <c r="A11" s="74"/>
      <c r="B11" s="72"/>
      <c r="C11" s="81" t="s">
        <v>9</v>
      </c>
      <c r="D11" s="82">
        <f>E11+F11</f>
        <v>697000</v>
      </c>
      <c r="E11" s="83">
        <v>697000</v>
      </c>
      <c r="F11" s="83">
        <v>0</v>
      </c>
      <c r="G11" s="83">
        <v>0</v>
      </c>
      <c r="H11" s="77">
        <v>429</v>
      </c>
      <c r="I11" s="77">
        <v>386</v>
      </c>
      <c r="J11" s="84">
        <f t="shared" si="1"/>
        <v>815000</v>
      </c>
      <c r="K11" s="79">
        <v>0.85</v>
      </c>
      <c r="L11" s="82">
        <f t="shared" si="2"/>
        <v>692750</v>
      </c>
      <c r="M11" s="82"/>
      <c r="N11" s="98">
        <f>L11-D11-M11</f>
        <v>-4250</v>
      </c>
      <c r="O11" s="84">
        <f t="shared" si="3"/>
        <v>772000</v>
      </c>
      <c r="P11" s="82">
        <f t="shared" si="4"/>
        <v>656200</v>
      </c>
      <c r="Q11" s="82">
        <f t="shared" si="5"/>
        <v>651950</v>
      </c>
      <c r="R11" s="82">
        <f t="shared" si="6"/>
        <v>586755</v>
      </c>
      <c r="S11" s="82">
        <v>586755</v>
      </c>
      <c r="T11" s="82">
        <f t="shared" si="7"/>
        <v>0</v>
      </c>
      <c r="U11" s="82">
        <f t="shared" si="8"/>
        <v>65195</v>
      </c>
      <c r="V11" s="84">
        <f t="shared" si="9"/>
        <v>0</v>
      </c>
      <c r="W11" s="52"/>
    </row>
    <row r="12" spans="1:23" s="51" customFormat="1" ht="69.75" customHeight="1">
      <c r="A12" s="74"/>
      <c r="B12" s="72"/>
      <c r="C12" s="81" t="s">
        <v>13</v>
      </c>
      <c r="D12" s="82">
        <f>E12+F12</f>
        <v>477700</v>
      </c>
      <c r="E12" s="83">
        <v>477700</v>
      </c>
      <c r="F12" s="83">
        <v>0</v>
      </c>
      <c r="G12" s="83">
        <v>0</v>
      </c>
      <c r="H12" s="77">
        <v>281</v>
      </c>
      <c r="I12" s="77">
        <v>281</v>
      </c>
      <c r="J12" s="84">
        <f t="shared" si="1"/>
        <v>562000</v>
      </c>
      <c r="K12" s="79">
        <v>0.85</v>
      </c>
      <c r="L12" s="82">
        <f t="shared" si="2"/>
        <v>477700</v>
      </c>
      <c r="M12" s="82"/>
      <c r="N12" s="98">
        <f>L12-D12-M12</f>
        <v>0</v>
      </c>
      <c r="O12" s="84">
        <f t="shared" si="3"/>
        <v>562000</v>
      </c>
      <c r="P12" s="82">
        <f t="shared" si="4"/>
        <v>477700</v>
      </c>
      <c r="Q12" s="82">
        <f t="shared" si="5"/>
        <v>477700</v>
      </c>
      <c r="R12" s="82">
        <f t="shared" si="6"/>
        <v>429930</v>
      </c>
      <c r="S12" s="82">
        <v>429930</v>
      </c>
      <c r="T12" s="82">
        <f t="shared" si="7"/>
        <v>0</v>
      </c>
      <c r="U12" s="82">
        <f t="shared" si="8"/>
        <v>47770</v>
      </c>
      <c r="V12" s="84">
        <f t="shared" si="9"/>
        <v>0</v>
      </c>
      <c r="W12" s="52"/>
    </row>
    <row r="13" spans="1:23" s="51" customFormat="1" ht="69.75" customHeight="1">
      <c r="A13" s="74"/>
      <c r="B13" s="72"/>
      <c r="C13" s="81" t="s">
        <v>14</v>
      </c>
      <c r="D13" s="82">
        <f>E13+F13</f>
        <v>195500</v>
      </c>
      <c r="E13" s="83">
        <v>195500</v>
      </c>
      <c r="F13" s="83">
        <v>0</v>
      </c>
      <c r="G13" s="83">
        <v>0</v>
      </c>
      <c r="H13" s="77">
        <v>115</v>
      </c>
      <c r="I13" s="77">
        <v>115</v>
      </c>
      <c r="J13" s="84">
        <f t="shared" si="1"/>
        <v>230000</v>
      </c>
      <c r="K13" s="79">
        <v>0.85</v>
      </c>
      <c r="L13" s="82">
        <f t="shared" si="2"/>
        <v>195500</v>
      </c>
      <c r="M13" s="82"/>
      <c r="N13" s="98">
        <f>L13-D13-M13</f>
        <v>0</v>
      </c>
      <c r="O13" s="84">
        <f t="shared" si="3"/>
        <v>230000</v>
      </c>
      <c r="P13" s="82">
        <f t="shared" si="4"/>
        <v>195500</v>
      </c>
      <c r="Q13" s="82">
        <f t="shared" si="5"/>
        <v>195500</v>
      </c>
      <c r="R13" s="82">
        <f t="shared" si="6"/>
        <v>175950</v>
      </c>
      <c r="S13" s="82">
        <v>175950</v>
      </c>
      <c r="T13" s="82">
        <f t="shared" si="7"/>
        <v>0</v>
      </c>
      <c r="U13" s="82">
        <f t="shared" si="8"/>
        <v>19550</v>
      </c>
      <c r="V13" s="84">
        <f t="shared" si="9"/>
        <v>0</v>
      </c>
      <c r="W13" s="52"/>
    </row>
    <row r="14" spans="1:23" s="51" customFormat="1" ht="69.75" customHeight="1">
      <c r="A14" s="74"/>
      <c r="B14" s="72"/>
      <c r="C14" s="81" t="s">
        <v>15</v>
      </c>
      <c r="D14" s="82">
        <f>E14+F14</f>
        <v>51000</v>
      </c>
      <c r="E14" s="83">
        <v>51000</v>
      </c>
      <c r="F14" s="83">
        <v>0</v>
      </c>
      <c r="G14" s="83">
        <v>0</v>
      </c>
      <c r="H14" s="77">
        <v>30</v>
      </c>
      <c r="I14" s="77">
        <v>23</v>
      </c>
      <c r="J14" s="84">
        <f t="shared" si="1"/>
        <v>53000</v>
      </c>
      <c r="K14" s="79">
        <v>0.85</v>
      </c>
      <c r="L14" s="82">
        <f t="shared" si="2"/>
        <v>45050</v>
      </c>
      <c r="M14" s="82"/>
      <c r="N14" s="98">
        <f>L14-D14-M14</f>
        <v>-5950</v>
      </c>
      <c r="O14" s="84">
        <f t="shared" si="3"/>
        <v>46000</v>
      </c>
      <c r="P14" s="82">
        <f t="shared" si="4"/>
        <v>39100</v>
      </c>
      <c r="Q14" s="82">
        <f t="shared" si="5"/>
        <v>33150</v>
      </c>
      <c r="R14" s="82">
        <f t="shared" si="6"/>
        <v>29835</v>
      </c>
      <c r="S14" s="82">
        <v>29835</v>
      </c>
      <c r="T14" s="82">
        <f t="shared" si="7"/>
        <v>0</v>
      </c>
      <c r="U14" s="82">
        <f t="shared" si="8"/>
        <v>3315</v>
      </c>
      <c r="V14" s="84">
        <f t="shared" si="9"/>
        <v>0</v>
      </c>
      <c r="W14" s="52"/>
    </row>
    <row r="15" spans="1:23" s="51" customFormat="1" ht="69.75" customHeight="1">
      <c r="A15" s="74" t="s">
        <v>78</v>
      </c>
      <c r="B15" s="72" t="s">
        <v>16</v>
      </c>
      <c r="C15" s="72" t="s">
        <v>16</v>
      </c>
      <c r="D15" s="75">
        <f>E15-F15+G15</f>
        <v>1462000</v>
      </c>
      <c r="E15" s="76">
        <v>1462000</v>
      </c>
      <c r="F15" s="76">
        <v>0</v>
      </c>
      <c r="G15" s="76"/>
      <c r="H15" s="77">
        <v>490</v>
      </c>
      <c r="I15" s="77">
        <v>539</v>
      </c>
      <c r="J15" s="78">
        <f t="shared" si="1"/>
        <v>1029000</v>
      </c>
      <c r="K15" s="79">
        <v>1</v>
      </c>
      <c r="L15" s="75">
        <f t="shared" si="2"/>
        <v>1029000</v>
      </c>
      <c r="M15" s="75"/>
      <c r="N15" s="97">
        <f>L15-(D15-M15)</f>
        <v>-433000</v>
      </c>
      <c r="O15" s="78">
        <f t="shared" si="3"/>
        <v>1078000</v>
      </c>
      <c r="P15" s="75">
        <f t="shared" si="4"/>
        <v>1078000</v>
      </c>
      <c r="Q15" s="75">
        <f t="shared" si="5"/>
        <v>645000</v>
      </c>
      <c r="R15" s="80">
        <f t="shared" si="6"/>
        <v>580500</v>
      </c>
      <c r="S15" s="75">
        <v>580500</v>
      </c>
      <c r="T15" s="75">
        <f t="shared" si="7"/>
        <v>0</v>
      </c>
      <c r="U15" s="75">
        <f t="shared" si="8"/>
        <v>64500</v>
      </c>
      <c r="V15" s="78">
        <f t="shared" si="9"/>
        <v>0</v>
      </c>
      <c r="W15" s="52"/>
    </row>
    <row r="16" spans="1:23" s="51" customFormat="1" ht="69.75" customHeight="1">
      <c r="A16" s="74" t="s">
        <v>79</v>
      </c>
      <c r="B16" s="72" t="s">
        <v>18</v>
      </c>
      <c r="C16" s="72" t="s">
        <v>18</v>
      </c>
      <c r="D16" s="75">
        <f>E16-F16+G16</f>
        <v>2000000</v>
      </c>
      <c r="E16" s="76">
        <v>2000000</v>
      </c>
      <c r="F16" s="76">
        <v>0</v>
      </c>
      <c r="G16" s="76"/>
      <c r="H16" s="77">
        <v>810</v>
      </c>
      <c r="I16" s="77">
        <v>769</v>
      </c>
      <c r="J16" s="78">
        <f t="shared" si="1"/>
        <v>1579000</v>
      </c>
      <c r="K16" s="79">
        <v>1</v>
      </c>
      <c r="L16" s="75">
        <f t="shared" si="2"/>
        <v>1579000</v>
      </c>
      <c r="M16" s="75"/>
      <c r="N16" s="97">
        <f>L16-(D16-M16)</f>
        <v>-421000</v>
      </c>
      <c r="O16" s="78">
        <f t="shared" si="3"/>
        <v>1538000</v>
      </c>
      <c r="P16" s="75">
        <f t="shared" si="4"/>
        <v>1538000</v>
      </c>
      <c r="Q16" s="75">
        <f t="shared" si="5"/>
        <v>1117000</v>
      </c>
      <c r="R16" s="80">
        <f t="shared" si="6"/>
        <v>1005300</v>
      </c>
      <c r="S16" s="75">
        <v>1005300</v>
      </c>
      <c r="T16" s="75">
        <f t="shared" si="7"/>
        <v>0</v>
      </c>
      <c r="U16" s="75">
        <f t="shared" si="8"/>
        <v>111700</v>
      </c>
      <c r="V16" s="78">
        <f t="shared" si="9"/>
        <v>0</v>
      </c>
      <c r="W16" s="52"/>
    </row>
    <row r="17" spans="1:23" s="51" customFormat="1" ht="69.75" customHeight="1">
      <c r="A17" s="74" t="s">
        <v>80</v>
      </c>
      <c r="B17" s="72" t="s">
        <v>19</v>
      </c>
      <c r="C17" s="72" t="s">
        <v>19</v>
      </c>
      <c r="D17" s="75">
        <f>E17-F17+G17</f>
        <v>920000</v>
      </c>
      <c r="E17" s="76">
        <v>920000</v>
      </c>
      <c r="F17" s="76">
        <v>0</v>
      </c>
      <c r="G17" s="76"/>
      <c r="H17" s="77">
        <v>425</v>
      </c>
      <c r="I17" s="77">
        <v>461</v>
      </c>
      <c r="J17" s="78">
        <f t="shared" si="1"/>
        <v>886000</v>
      </c>
      <c r="K17" s="79">
        <v>1</v>
      </c>
      <c r="L17" s="75">
        <f t="shared" si="2"/>
        <v>886000</v>
      </c>
      <c r="M17" s="75"/>
      <c r="N17" s="97">
        <f>L17-(D17-M17)</f>
        <v>-34000</v>
      </c>
      <c r="O17" s="78">
        <f t="shared" si="3"/>
        <v>922000</v>
      </c>
      <c r="P17" s="75">
        <f t="shared" si="4"/>
        <v>922000</v>
      </c>
      <c r="Q17" s="75">
        <f t="shared" si="5"/>
        <v>888000</v>
      </c>
      <c r="R17" s="80">
        <f t="shared" si="6"/>
        <v>799200</v>
      </c>
      <c r="S17" s="75">
        <v>799200</v>
      </c>
      <c r="T17" s="75">
        <f t="shared" si="7"/>
        <v>0</v>
      </c>
      <c r="U17" s="75">
        <f t="shared" si="8"/>
        <v>88800</v>
      </c>
      <c r="V17" s="78">
        <f t="shared" si="9"/>
        <v>0</v>
      </c>
      <c r="W17" s="52"/>
    </row>
    <row r="18" spans="1:23" s="51" customFormat="1" ht="69.75" customHeight="1">
      <c r="A18" s="74" t="s">
        <v>81</v>
      </c>
      <c r="B18" s="72" t="s">
        <v>20</v>
      </c>
      <c r="C18" s="72" t="s">
        <v>20</v>
      </c>
      <c r="D18" s="75">
        <f>E18-F18+G18</f>
        <v>892000</v>
      </c>
      <c r="E18" s="76">
        <v>892000</v>
      </c>
      <c r="F18" s="76">
        <v>0</v>
      </c>
      <c r="G18" s="76"/>
      <c r="H18" s="77">
        <v>336</v>
      </c>
      <c r="I18" s="77">
        <v>386</v>
      </c>
      <c r="J18" s="78">
        <f t="shared" si="1"/>
        <v>722000</v>
      </c>
      <c r="K18" s="79">
        <v>1</v>
      </c>
      <c r="L18" s="75">
        <f t="shared" si="2"/>
        <v>722000</v>
      </c>
      <c r="M18" s="75"/>
      <c r="N18" s="97">
        <f>L18-(D18-M18)</f>
        <v>-170000</v>
      </c>
      <c r="O18" s="78">
        <f t="shared" si="3"/>
        <v>772000</v>
      </c>
      <c r="P18" s="75">
        <f t="shared" si="4"/>
        <v>772000</v>
      </c>
      <c r="Q18" s="75">
        <f t="shared" si="5"/>
        <v>602000</v>
      </c>
      <c r="R18" s="80">
        <f t="shared" si="6"/>
        <v>541800</v>
      </c>
      <c r="S18" s="75">
        <v>541800</v>
      </c>
      <c r="T18" s="75">
        <f t="shared" si="7"/>
        <v>0</v>
      </c>
      <c r="U18" s="75">
        <f t="shared" si="8"/>
        <v>60200</v>
      </c>
      <c r="V18" s="78">
        <f t="shared" si="9"/>
        <v>0</v>
      </c>
      <c r="W18" s="52"/>
    </row>
    <row r="19" spans="1:23" s="93" customFormat="1" ht="27" customHeight="1">
      <c r="A19" s="85"/>
      <c r="B19" s="85"/>
      <c r="C19" s="85"/>
      <c r="D19" s="86"/>
      <c r="E19" s="87"/>
      <c r="F19" s="87"/>
      <c r="G19" s="87"/>
      <c r="H19" s="88"/>
      <c r="I19" s="88"/>
      <c r="J19" s="89"/>
      <c r="K19" s="90"/>
      <c r="L19" s="86"/>
      <c r="M19" s="86"/>
      <c r="N19" s="89"/>
      <c r="O19" s="89"/>
      <c r="P19" s="86"/>
      <c r="Q19" s="86"/>
      <c r="R19" s="91"/>
      <c r="S19" s="86"/>
      <c r="T19" s="86"/>
      <c r="U19" s="86"/>
      <c r="V19" s="89"/>
      <c r="W19" s="92"/>
    </row>
    <row r="20" spans="1:23" s="51" customFormat="1" ht="120.75" customHeight="1">
      <c r="A20" s="115" t="s">
        <v>82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94"/>
      <c r="S20" s="95"/>
      <c r="T20" s="95"/>
      <c r="U20" s="95"/>
      <c r="V20" s="95"/>
      <c r="W20" s="56"/>
    </row>
  </sheetData>
  <sheetProtection/>
  <mergeCells count="30">
    <mergeCell ref="A2:W2"/>
    <mergeCell ref="A3:B3"/>
    <mergeCell ref="T3:V3"/>
    <mergeCell ref="D4:N4"/>
    <mergeCell ref="O4:V4"/>
    <mergeCell ref="D5:G5"/>
    <mergeCell ref="H5:N5"/>
    <mergeCell ref="P5:U5"/>
    <mergeCell ref="O5:O7"/>
    <mergeCell ref="P6:P7"/>
    <mergeCell ref="R6:T6"/>
    <mergeCell ref="A20:Q20"/>
    <mergeCell ref="A4:A7"/>
    <mergeCell ref="B4:B7"/>
    <mergeCell ref="C4:C7"/>
    <mergeCell ref="D6:D7"/>
    <mergeCell ref="E6:E7"/>
    <mergeCell ref="F6:F7"/>
    <mergeCell ref="G6:G7"/>
    <mergeCell ref="H6:H7"/>
    <mergeCell ref="Q6:Q7"/>
    <mergeCell ref="U6:U7"/>
    <mergeCell ref="V5:V7"/>
    <mergeCell ref="W4:W7"/>
    <mergeCell ref="I6:I7"/>
    <mergeCell ref="J6:J7"/>
    <mergeCell ref="K6:K7"/>
    <mergeCell ref="L6:L7"/>
    <mergeCell ref="M6:M7"/>
    <mergeCell ref="N6:N7"/>
  </mergeCells>
  <printOptions/>
  <pageMargins left="0.75" right="0.75" top="1" bottom="1" header="0.5118055555555555" footer="0.5118055555555555"/>
  <pageSetup fitToHeight="0" fitToWidth="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50" zoomScaleSheetLayoutView="50" zoomScalePageLayoutView="0" workbookViewId="0" topLeftCell="A1">
      <selection activeCell="G17" sqref="G17"/>
    </sheetView>
  </sheetViews>
  <sheetFormatPr defaultColWidth="9.00390625" defaultRowHeight="14.25"/>
  <cols>
    <col min="1" max="2" width="17.75390625" style="17" customWidth="1"/>
    <col min="3" max="3" width="26.75390625" style="17" customWidth="1"/>
    <col min="4" max="4" width="13.75390625" style="17" customWidth="1"/>
    <col min="5" max="7" width="15.50390625" style="17" customWidth="1"/>
    <col min="8" max="13" width="12.125" style="17" customWidth="1"/>
    <col min="14" max="14" width="18.125" style="17" customWidth="1"/>
    <col min="15" max="15" width="10.125" style="18" customWidth="1"/>
    <col min="16" max="17" width="14.25390625" style="17" customWidth="1"/>
    <col min="18" max="18" width="18.125" style="17" customWidth="1"/>
    <col min="19" max="25" width="17.50390625" style="17" customWidth="1"/>
    <col min="26" max="26" width="17.50390625" style="19" customWidth="1"/>
    <col min="27" max="16384" width="9.00390625" style="17" customWidth="1"/>
  </cols>
  <sheetData>
    <row r="1" ht="25.5">
      <c r="A1" s="20" t="s">
        <v>83</v>
      </c>
    </row>
    <row r="2" spans="1:25" ht="52.5" customHeight="1">
      <c r="A2" s="120" t="s">
        <v>147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42" customHeight="1">
      <c r="A3" s="122" t="s">
        <v>1</v>
      </c>
      <c r="B3" s="1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7"/>
      <c r="W3" s="123" t="s">
        <v>23</v>
      </c>
      <c r="X3" s="123"/>
      <c r="Y3" s="123"/>
    </row>
    <row r="4" spans="1:26" s="14" customFormat="1" ht="51" customHeight="1">
      <c r="A4" s="142" t="s">
        <v>24</v>
      </c>
      <c r="B4" s="136" t="s">
        <v>25</v>
      </c>
      <c r="C4" s="136" t="s">
        <v>26</v>
      </c>
      <c r="D4" s="124" t="s">
        <v>27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7" t="s">
        <v>28</v>
      </c>
      <c r="S4" s="127"/>
      <c r="T4" s="127"/>
      <c r="U4" s="127"/>
      <c r="V4" s="127"/>
      <c r="W4" s="127"/>
      <c r="X4" s="127"/>
      <c r="Y4" s="127"/>
      <c r="Z4" s="107" t="s">
        <v>8</v>
      </c>
    </row>
    <row r="5" spans="1:26" s="14" customFormat="1" ht="51" customHeight="1">
      <c r="A5" s="143"/>
      <c r="B5" s="145"/>
      <c r="C5" s="145"/>
      <c r="D5" s="129" t="s">
        <v>29</v>
      </c>
      <c r="E5" s="130"/>
      <c r="F5" s="130"/>
      <c r="G5" s="130"/>
      <c r="H5" s="131" t="s">
        <v>30</v>
      </c>
      <c r="I5" s="132"/>
      <c r="J5" s="132"/>
      <c r="K5" s="132"/>
      <c r="L5" s="132"/>
      <c r="M5" s="132"/>
      <c r="N5" s="132"/>
      <c r="O5" s="132"/>
      <c r="P5" s="132"/>
      <c r="Q5" s="133"/>
      <c r="R5" s="107" t="s">
        <v>31</v>
      </c>
      <c r="S5" s="134" t="s">
        <v>32</v>
      </c>
      <c r="T5" s="134"/>
      <c r="U5" s="134"/>
      <c r="V5" s="134"/>
      <c r="W5" s="134"/>
      <c r="X5" s="134"/>
      <c r="Y5" s="107" t="s">
        <v>84</v>
      </c>
      <c r="Z5" s="109"/>
    </row>
    <row r="6" spans="1:26" s="15" customFormat="1" ht="57.75" customHeight="1">
      <c r="A6" s="143"/>
      <c r="B6" s="145"/>
      <c r="C6" s="145"/>
      <c r="D6" s="136" t="s">
        <v>21</v>
      </c>
      <c r="E6" s="136" t="s">
        <v>34</v>
      </c>
      <c r="F6" s="136" t="s">
        <v>35</v>
      </c>
      <c r="G6" s="136" t="s">
        <v>36</v>
      </c>
      <c r="H6" s="138" t="s">
        <v>37</v>
      </c>
      <c r="I6" s="138"/>
      <c r="J6" s="138"/>
      <c r="K6" s="138" t="s">
        <v>38</v>
      </c>
      <c r="L6" s="138"/>
      <c r="M6" s="138"/>
      <c r="N6" s="136" t="s">
        <v>39</v>
      </c>
      <c r="O6" s="136" t="s">
        <v>40</v>
      </c>
      <c r="P6" s="136" t="s">
        <v>41</v>
      </c>
      <c r="Q6" s="136" t="s">
        <v>43</v>
      </c>
      <c r="R6" s="109"/>
      <c r="S6" s="107" t="s">
        <v>44</v>
      </c>
      <c r="T6" s="107" t="s">
        <v>45</v>
      </c>
      <c r="U6" s="139" t="s">
        <v>46</v>
      </c>
      <c r="V6" s="113"/>
      <c r="W6" s="114"/>
      <c r="X6" s="107" t="s">
        <v>47</v>
      </c>
      <c r="Y6" s="109"/>
      <c r="Z6" s="109"/>
    </row>
    <row r="7" spans="1:26" s="15" customFormat="1" ht="102" customHeight="1">
      <c r="A7" s="144"/>
      <c r="B7" s="137"/>
      <c r="C7" s="137"/>
      <c r="D7" s="137"/>
      <c r="E7" s="137"/>
      <c r="F7" s="137"/>
      <c r="G7" s="137"/>
      <c r="H7" s="22" t="s">
        <v>85</v>
      </c>
      <c r="I7" s="22" t="s">
        <v>86</v>
      </c>
      <c r="J7" s="22" t="s">
        <v>87</v>
      </c>
      <c r="K7" s="22" t="s">
        <v>85</v>
      </c>
      <c r="L7" s="22" t="s">
        <v>86</v>
      </c>
      <c r="M7" s="22" t="s">
        <v>87</v>
      </c>
      <c r="N7" s="137"/>
      <c r="O7" s="137"/>
      <c r="P7" s="137"/>
      <c r="Q7" s="137"/>
      <c r="R7" s="108"/>
      <c r="S7" s="108"/>
      <c r="T7" s="108"/>
      <c r="U7" s="24" t="s">
        <v>21</v>
      </c>
      <c r="V7" s="24" t="s">
        <v>48</v>
      </c>
      <c r="W7" s="24" t="s">
        <v>49</v>
      </c>
      <c r="X7" s="108"/>
      <c r="Y7" s="108"/>
      <c r="Z7" s="108"/>
    </row>
    <row r="8" spans="1:26" s="14" customFormat="1" ht="96" customHeight="1">
      <c r="A8" s="23" t="s">
        <v>50</v>
      </c>
      <c r="B8" s="23" t="s">
        <v>51</v>
      </c>
      <c r="C8" s="23" t="s">
        <v>52</v>
      </c>
      <c r="D8" s="23" t="s">
        <v>53</v>
      </c>
      <c r="E8" s="23" t="s">
        <v>54</v>
      </c>
      <c r="F8" s="23" t="s">
        <v>55</v>
      </c>
      <c r="G8" s="23" t="s">
        <v>56</v>
      </c>
      <c r="H8" s="24" t="s">
        <v>57</v>
      </c>
      <c r="I8" s="24" t="s">
        <v>58</v>
      </c>
      <c r="J8" s="24" t="s">
        <v>88</v>
      </c>
      <c r="K8" s="24" t="s">
        <v>60</v>
      </c>
      <c r="L8" s="24" t="s">
        <v>89</v>
      </c>
      <c r="M8" s="24" t="s">
        <v>62</v>
      </c>
      <c r="N8" s="31" t="s">
        <v>90</v>
      </c>
      <c r="O8" s="32" t="s">
        <v>91</v>
      </c>
      <c r="P8" s="33" t="s">
        <v>92</v>
      </c>
      <c r="Q8" s="31" t="s">
        <v>93</v>
      </c>
      <c r="R8" s="31" t="s">
        <v>94</v>
      </c>
      <c r="S8" s="33" t="s">
        <v>95</v>
      </c>
      <c r="T8" s="33" t="s">
        <v>96</v>
      </c>
      <c r="U8" s="33" t="s">
        <v>97</v>
      </c>
      <c r="V8" s="33" t="s">
        <v>98</v>
      </c>
      <c r="W8" s="33" t="s">
        <v>99</v>
      </c>
      <c r="X8" s="33" t="s">
        <v>100</v>
      </c>
      <c r="Y8" s="38" t="s">
        <v>101</v>
      </c>
      <c r="Z8" s="38" t="s">
        <v>102</v>
      </c>
    </row>
    <row r="9" spans="1:26" s="14" customFormat="1" ht="96" customHeight="1">
      <c r="A9" s="25" t="s">
        <v>73</v>
      </c>
      <c r="B9" s="27" t="s">
        <v>74</v>
      </c>
      <c r="C9" s="27" t="s">
        <v>74</v>
      </c>
      <c r="D9" s="53">
        <f>SUM(D10,D15:D18)</f>
        <v>256195.5</v>
      </c>
      <c r="E9" s="53">
        <f aca="true" t="shared" si="0" ref="E9:Y9">SUM(E10,E15:E18)</f>
        <v>179347.5</v>
      </c>
      <c r="F9" s="99">
        <f t="shared" si="0"/>
        <v>-50148</v>
      </c>
      <c r="G9" s="53">
        <f t="shared" si="0"/>
        <v>26700</v>
      </c>
      <c r="H9" s="53">
        <f t="shared" si="0"/>
        <v>35</v>
      </c>
      <c r="I9" s="53">
        <f t="shared" si="0"/>
        <v>719</v>
      </c>
      <c r="J9" s="53">
        <f t="shared" si="0"/>
        <v>24</v>
      </c>
      <c r="K9" s="53">
        <f t="shared" si="0"/>
        <v>51</v>
      </c>
      <c r="L9" s="53">
        <f t="shared" si="0"/>
        <v>625</v>
      </c>
      <c r="M9" s="53">
        <f t="shared" si="0"/>
        <v>30</v>
      </c>
      <c r="N9" s="53">
        <f t="shared" si="0"/>
        <v>211450</v>
      </c>
      <c r="O9" s="53"/>
      <c r="P9" s="53">
        <f t="shared" si="0"/>
        <v>207265</v>
      </c>
      <c r="Q9" s="99">
        <f t="shared" si="0"/>
        <v>-48930.5</v>
      </c>
      <c r="R9" s="53">
        <f t="shared" si="0"/>
        <v>1024250</v>
      </c>
      <c r="S9" s="53">
        <f t="shared" si="0"/>
        <v>1011860</v>
      </c>
      <c r="T9" s="53">
        <f t="shared" si="0"/>
        <v>962929.5</v>
      </c>
      <c r="U9" s="53">
        <f t="shared" si="0"/>
        <v>866637</v>
      </c>
      <c r="V9" s="53">
        <f t="shared" si="0"/>
        <v>866637</v>
      </c>
      <c r="W9" s="53">
        <f t="shared" si="0"/>
        <v>0</v>
      </c>
      <c r="X9" s="53">
        <f t="shared" si="0"/>
        <v>96292.5</v>
      </c>
      <c r="Y9" s="53">
        <f t="shared" si="0"/>
        <v>0</v>
      </c>
      <c r="Z9" s="39"/>
    </row>
    <row r="10" spans="1:26" s="14" customFormat="1" ht="96" customHeight="1">
      <c r="A10" s="26" t="s">
        <v>75</v>
      </c>
      <c r="B10" s="27" t="s">
        <v>76</v>
      </c>
      <c r="C10" s="27" t="s">
        <v>77</v>
      </c>
      <c r="D10" s="28">
        <f>E10-F10+G10</f>
        <v>15295.5</v>
      </c>
      <c r="E10" s="29">
        <v>13897.5</v>
      </c>
      <c r="F10" s="100">
        <v>-1398</v>
      </c>
      <c r="G10" s="29">
        <v>0</v>
      </c>
      <c r="H10" s="30">
        <v>6</v>
      </c>
      <c r="I10" s="30">
        <v>143</v>
      </c>
      <c r="J10" s="30">
        <v>7</v>
      </c>
      <c r="K10" s="30">
        <v>4</v>
      </c>
      <c r="L10" s="30">
        <v>55</v>
      </c>
      <c r="M10" s="30">
        <v>1</v>
      </c>
      <c r="N10" s="34">
        <f aca="true" t="shared" si="1" ref="N10:N18">(H10+K10)*1250+(J10+M10)*1925</f>
        <v>27900</v>
      </c>
      <c r="O10" s="35">
        <v>0.85</v>
      </c>
      <c r="P10" s="36">
        <f aca="true" t="shared" si="2" ref="P10:P18">ROUND(N10*O10,0)</f>
        <v>23715</v>
      </c>
      <c r="Q10" s="101">
        <f aca="true" t="shared" si="3" ref="Q10:Q18">P10-D10</f>
        <v>8419.5</v>
      </c>
      <c r="R10" s="34">
        <f aca="true" t="shared" si="4" ref="R10:R18">ROUND(K10*2500+L10*1250+M10*3850,0)</f>
        <v>82600</v>
      </c>
      <c r="S10" s="28">
        <f aca="true" t="shared" si="5" ref="S10:S18">ROUND(R10*O10,0)</f>
        <v>70210</v>
      </c>
      <c r="T10" s="28">
        <f aca="true" t="shared" si="6" ref="T10:T18">IF((S10+Q10)&lt;=0,0,S10+Q10)</f>
        <v>78629.5</v>
      </c>
      <c r="U10" s="28">
        <f aca="true" t="shared" si="7" ref="U10:U18">ROUND(T10*0.9,0)</f>
        <v>70767</v>
      </c>
      <c r="V10" s="28">
        <v>70767</v>
      </c>
      <c r="W10" s="28">
        <f aca="true" t="shared" si="8" ref="W10:W18">U10-V10</f>
        <v>0</v>
      </c>
      <c r="X10" s="28">
        <f aca="true" t="shared" si="9" ref="X10:X18">T10-U10</f>
        <v>7862.5</v>
      </c>
      <c r="Y10" s="34">
        <f aca="true" t="shared" si="10" ref="Y10:Y18">IF(S10+Q10&lt;0,S10+Q10,0)</f>
        <v>0</v>
      </c>
      <c r="Z10" s="39"/>
    </row>
    <row r="11" spans="1:26" s="14" customFormat="1" ht="96" customHeight="1">
      <c r="A11" s="26"/>
      <c r="B11" s="27"/>
      <c r="C11" s="27" t="s">
        <v>9</v>
      </c>
      <c r="D11" s="28">
        <f>E11-F11+G11</f>
        <v>12024</v>
      </c>
      <c r="E11" s="28">
        <v>10626</v>
      </c>
      <c r="F11" s="101">
        <v>-1398</v>
      </c>
      <c r="G11" s="28">
        <v>0</v>
      </c>
      <c r="H11" s="28">
        <v>3</v>
      </c>
      <c r="I11" s="28">
        <v>82</v>
      </c>
      <c r="J11" s="28">
        <v>6</v>
      </c>
      <c r="K11" s="28">
        <v>0</v>
      </c>
      <c r="L11" s="28">
        <v>0</v>
      </c>
      <c r="M11" s="28">
        <v>0</v>
      </c>
      <c r="N11" s="28">
        <f t="shared" si="1"/>
        <v>15300</v>
      </c>
      <c r="O11" s="35">
        <v>0.85</v>
      </c>
      <c r="P11" s="28">
        <f t="shared" si="2"/>
        <v>13005</v>
      </c>
      <c r="Q11" s="101">
        <f t="shared" si="3"/>
        <v>981</v>
      </c>
      <c r="R11" s="28">
        <f t="shared" si="4"/>
        <v>0</v>
      </c>
      <c r="S11" s="28">
        <f t="shared" si="5"/>
        <v>0</v>
      </c>
      <c r="T11" s="28">
        <f t="shared" si="6"/>
        <v>981</v>
      </c>
      <c r="U11" s="28">
        <f t="shared" si="7"/>
        <v>883</v>
      </c>
      <c r="V11" s="28">
        <v>883</v>
      </c>
      <c r="W11" s="28">
        <f t="shared" si="8"/>
        <v>0</v>
      </c>
      <c r="X11" s="28">
        <f t="shared" si="9"/>
        <v>98</v>
      </c>
      <c r="Y11" s="28">
        <f t="shared" si="10"/>
        <v>0</v>
      </c>
      <c r="Z11" s="28"/>
    </row>
    <row r="12" spans="1:26" s="14" customFormat="1" ht="96" customHeight="1">
      <c r="A12" s="26"/>
      <c r="B12" s="27"/>
      <c r="C12" s="27" t="s">
        <v>13</v>
      </c>
      <c r="D12" s="28">
        <f>E12-F12+G12</f>
        <v>3272</v>
      </c>
      <c r="E12" s="28">
        <v>3272</v>
      </c>
      <c r="F12" s="101">
        <v>0</v>
      </c>
      <c r="G12" s="28">
        <v>0</v>
      </c>
      <c r="H12" s="28">
        <v>3</v>
      </c>
      <c r="I12" s="28">
        <v>56</v>
      </c>
      <c r="J12" s="28">
        <v>1</v>
      </c>
      <c r="K12" s="28">
        <v>4</v>
      </c>
      <c r="L12" s="28">
        <v>52</v>
      </c>
      <c r="M12" s="28">
        <v>1</v>
      </c>
      <c r="N12" s="28">
        <f t="shared" si="1"/>
        <v>12600</v>
      </c>
      <c r="O12" s="35">
        <v>0.85</v>
      </c>
      <c r="P12" s="28">
        <f t="shared" si="2"/>
        <v>10710</v>
      </c>
      <c r="Q12" s="101">
        <f t="shared" si="3"/>
        <v>7438</v>
      </c>
      <c r="R12" s="28">
        <f t="shared" si="4"/>
        <v>78850</v>
      </c>
      <c r="S12" s="28">
        <f t="shared" si="5"/>
        <v>67023</v>
      </c>
      <c r="T12" s="28">
        <f t="shared" si="6"/>
        <v>74461</v>
      </c>
      <c r="U12" s="28">
        <f t="shared" si="7"/>
        <v>67015</v>
      </c>
      <c r="V12" s="28">
        <v>67015</v>
      </c>
      <c r="W12" s="28">
        <f t="shared" si="8"/>
        <v>0</v>
      </c>
      <c r="X12" s="28">
        <f t="shared" si="9"/>
        <v>7446</v>
      </c>
      <c r="Y12" s="28">
        <f t="shared" si="10"/>
        <v>0</v>
      </c>
      <c r="Z12" s="28"/>
    </row>
    <row r="13" spans="1:26" s="14" customFormat="1" ht="96" customHeight="1">
      <c r="A13" s="26"/>
      <c r="B13" s="27"/>
      <c r="C13" s="27" t="s">
        <v>14</v>
      </c>
      <c r="D13" s="28">
        <v>0</v>
      </c>
      <c r="E13" s="28">
        <v>0</v>
      </c>
      <c r="F13" s="101">
        <v>0</v>
      </c>
      <c r="G13" s="28">
        <v>0</v>
      </c>
      <c r="H13" s="28">
        <v>0</v>
      </c>
      <c r="I13" s="28">
        <v>2</v>
      </c>
      <c r="J13" s="28">
        <v>0</v>
      </c>
      <c r="K13" s="28">
        <v>0</v>
      </c>
      <c r="L13" s="28">
        <v>0</v>
      </c>
      <c r="M13" s="28">
        <v>0</v>
      </c>
      <c r="N13" s="28">
        <f t="shared" si="1"/>
        <v>0</v>
      </c>
      <c r="O13" s="35">
        <v>0.85</v>
      </c>
      <c r="P13" s="28">
        <f t="shared" si="2"/>
        <v>0</v>
      </c>
      <c r="Q13" s="101">
        <f t="shared" si="3"/>
        <v>0</v>
      </c>
      <c r="R13" s="28">
        <f t="shared" si="4"/>
        <v>0</v>
      </c>
      <c r="S13" s="28">
        <f t="shared" si="5"/>
        <v>0</v>
      </c>
      <c r="T13" s="28">
        <f t="shared" si="6"/>
        <v>0</v>
      </c>
      <c r="U13" s="28">
        <f t="shared" si="7"/>
        <v>0</v>
      </c>
      <c r="V13" s="28">
        <v>0</v>
      </c>
      <c r="W13" s="28">
        <f t="shared" si="8"/>
        <v>0</v>
      </c>
      <c r="X13" s="28">
        <f t="shared" si="9"/>
        <v>0</v>
      </c>
      <c r="Y13" s="28">
        <f t="shared" si="10"/>
        <v>0</v>
      </c>
      <c r="Z13" s="28"/>
    </row>
    <row r="14" spans="1:26" s="14" customFormat="1" ht="96" customHeight="1">
      <c r="A14" s="26"/>
      <c r="B14" s="27"/>
      <c r="C14" s="27" t="s">
        <v>15</v>
      </c>
      <c r="D14" s="28">
        <v>0</v>
      </c>
      <c r="E14" s="28">
        <v>0</v>
      </c>
      <c r="F14" s="101">
        <v>0</v>
      </c>
      <c r="G14" s="28">
        <v>0</v>
      </c>
      <c r="H14" s="28">
        <v>0</v>
      </c>
      <c r="I14" s="28">
        <v>3</v>
      </c>
      <c r="J14" s="28">
        <v>0</v>
      </c>
      <c r="K14" s="28">
        <v>0</v>
      </c>
      <c r="L14" s="28">
        <v>3</v>
      </c>
      <c r="M14" s="28">
        <v>0</v>
      </c>
      <c r="N14" s="28">
        <f t="shared" si="1"/>
        <v>0</v>
      </c>
      <c r="O14" s="35">
        <v>0.85</v>
      </c>
      <c r="P14" s="28">
        <f t="shared" si="2"/>
        <v>0</v>
      </c>
      <c r="Q14" s="101">
        <f t="shared" si="3"/>
        <v>0</v>
      </c>
      <c r="R14" s="28">
        <f t="shared" si="4"/>
        <v>3750</v>
      </c>
      <c r="S14" s="28">
        <f t="shared" si="5"/>
        <v>3188</v>
      </c>
      <c r="T14" s="28">
        <f t="shared" si="6"/>
        <v>3188</v>
      </c>
      <c r="U14" s="28">
        <f t="shared" si="7"/>
        <v>2869</v>
      </c>
      <c r="V14" s="28">
        <v>2869</v>
      </c>
      <c r="W14" s="28">
        <f t="shared" si="8"/>
        <v>0</v>
      </c>
      <c r="X14" s="28">
        <f t="shared" si="9"/>
        <v>319</v>
      </c>
      <c r="Y14" s="28">
        <f t="shared" si="10"/>
        <v>0</v>
      </c>
      <c r="Z14" s="28"/>
    </row>
    <row r="15" spans="1:26" s="14" customFormat="1" ht="96" customHeight="1">
      <c r="A15" s="26" t="s">
        <v>78</v>
      </c>
      <c r="B15" s="27" t="s">
        <v>16</v>
      </c>
      <c r="C15" s="27" t="s">
        <v>16</v>
      </c>
      <c r="D15" s="28">
        <f>E15-F15+G15</f>
        <v>51150</v>
      </c>
      <c r="E15" s="29">
        <v>25400</v>
      </c>
      <c r="F15" s="100">
        <v>-25750</v>
      </c>
      <c r="G15" s="29">
        <v>0</v>
      </c>
      <c r="H15" s="30">
        <v>10</v>
      </c>
      <c r="I15" s="30">
        <v>114</v>
      </c>
      <c r="J15" s="30">
        <v>5</v>
      </c>
      <c r="K15" s="30">
        <v>19</v>
      </c>
      <c r="L15" s="30">
        <v>114</v>
      </c>
      <c r="M15" s="30">
        <v>5</v>
      </c>
      <c r="N15" s="34">
        <f t="shared" si="1"/>
        <v>55500</v>
      </c>
      <c r="O15" s="35">
        <v>1</v>
      </c>
      <c r="P15" s="36">
        <f t="shared" si="2"/>
        <v>55500</v>
      </c>
      <c r="Q15" s="102">
        <f t="shared" si="3"/>
        <v>4350</v>
      </c>
      <c r="R15" s="34">
        <f t="shared" si="4"/>
        <v>209250</v>
      </c>
      <c r="S15" s="28">
        <f t="shared" si="5"/>
        <v>209250</v>
      </c>
      <c r="T15" s="28">
        <f t="shared" si="6"/>
        <v>213600</v>
      </c>
      <c r="U15" s="28">
        <f t="shared" si="7"/>
        <v>192240</v>
      </c>
      <c r="V15" s="28">
        <v>192240</v>
      </c>
      <c r="W15" s="28">
        <f t="shared" si="8"/>
        <v>0</v>
      </c>
      <c r="X15" s="28">
        <f t="shared" si="9"/>
        <v>21360</v>
      </c>
      <c r="Y15" s="34">
        <f t="shared" si="10"/>
        <v>0</v>
      </c>
      <c r="Z15" s="39"/>
    </row>
    <row r="16" spans="1:26" s="14" customFormat="1" ht="96" customHeight="1">
      <c r="A16" s="26" t="s">
        <v>79</v>
      </c>
      <c r="B16" s="27" t="s">
        <v>18</v>
      </c>
      <c r="C16" s="27" t="s">
        <v>18</v>
      </c>
      <c r="D16" s="28">
        <f>E16-F16+G16</f>
        <v>90970</v>
      </c>
      <c r="E16" s="29">
        <v>70600</v>
      </c>
      <c r="F16" s="100">
        <v>0</v>
      </c>
      <c r="G16" s="29">
        <v>20370</v>
      </c>
      <c r="H16" s="30">
        <v>15</v>
      </c>
      <c r="I16" s="30">
        <v>257</v>
      </c>
      <c r="J16" s="30">
        <v>7</v>
      </c>
      <c r="K16" s="30">
        <v>25</v>
      </c>
      <c r="L16" s="30">
        <v>243</v>
      </c>
      <c r="M16" s="30">
        <v>13</v>
      </c>
      <c r="N16" s="34">
        <f t="shared" si="1"/>
        <v>88500</v>
      </c>
      <c r="O16" s="35">
        <v>1</v>
      </c>
      <c r="P16" s="36">
        <f t="shared" si="2"/>
        <v>88500</v>
      </c>
      <c r="Q16" s="102">
        <f t="shared" si="3"/>
        <v>-2470</v>
      </c>
      <c r="R16" s="34">
        <f t="shared" si="4"/>
        <v>416300</v>
      </c>
      <c r="S16" s="28">
        <f t="shared" si="5"/>
        <v>416300</v>
      </c>
      <c r="T16" s="28">
        <f t="shared" si="6"/>
        <v>413830</v>
      </c>
      <c r="U16" s="28">
        <f t="shared" si="7"/>
        <v>372447</v>
      </c>
      <c r="V16" s="28">
        <v>372447</v>
      </c>
      <c r="W16" s="28">
        <f t="shared" si="8"/>
        <v>0</v>
      </c>
      <c r="X16" s="28">
        <f t="shared" si="9"/>
        <v>41383</v>
      </c>
      <c r="Y16" s="34">
        <f t="shared" si="10"/>
        <v>0</v>
      </c>
      <c r="Z16" s="39"/>
    </row>
    <row r="17" spans="1:26" s="14" customFormat="1" ht="96" customHeight="1">
      <c r="A17" s="26" t="s">
        <v>80</v>
      </c>
      <c r="B17" s="27" t="s">
        <v>19</v>
      </c>
      <c r="C17" s="27" t="s">
        <v>19</v>
      </c>
      <c r="D17" s="28">
        <f>E17-F17+G17</f>
        <v>56730</v>
      </c>
      <c r="E17" s="29">
        <v>50400</v>
      </c>
      <c r="F17" s="100">
        <v>0</v>
      </c>
      <c r="G17" s="29">
        <v>6330</v>
      </c>
      <c r="H17" s="30">
        <v>4</v>
      </c>
      <c r="I17" s="30">
        <v>112</v>
      </c>
      <c r="J17" s="30">
        <v>4</v>
      </c>
      <c r="K17" s="30">
        <v>3</v>
      </c>
      <c r="L17" s="30">
        <v>120</v>
      </c>
      <c r="M17" s="30">
        <v>6</v>
      </c>
      <c r="N17" s="34">
        <f t="shared" si="1"/>
        <v>28000</v>
      </c>
      <c r="O17" s="35">
        <v>1</v>
      </c>
      <c r="P17" s="36">
        <f t="shared" si="2"/>
        <v>28000</v>
      </c>
      <c r="Q17" s="102">
        <f t="shared" si="3"/>
        <v>-28730</v>
      </c>
      <c r="R17" s="34">
        <f t="shared" si="4"/>
        <v>180600</v>
      </c>
      <c r="S17" s="28">
        <f t="shared" si="5"/>
        <v>180600</v>
      </c>
      <c r="T17" s="28">
        <f t="shared" si="6"/>
        <v>151870</v>
      </c>
      <c r="U17" s="28">
        <f t="shared" si="7"/>
        <v>136683</v>
      </c>
      <c r="V17" s="28">
        <v>136683</v>
      </c>
      <c r="W17" s="28">
        <f t="shared" si="8"/>
        <v>0</v>
      </c>
      <c r="X17" s="28">
        <f t="shared" si="9"/>
        <v>15187</v>
      </c>
      <c r="Y17" s="34">
        <f t="shared" si="10"/>
        <v>0</v>
      </c>
      <c r="Z17" s="39"/>
    </row>
    <row r="18" spans="1:26" s="14" customFormat="1" ht="96" customHeight="1">
      <c r="A18" s="26" t="s">
        <v>81</v>
      </c>
      <c r="B18" s="27" t="s">
        <v>20</v>
      </c>
      <c r="C18" s="27" t="s">
        <v>20</v>
      </c>
      <c r="D18" s="28">
        <f>E18-F18+G18</f>
        <v>42050</v>
      </c>
      <c r="E18" s="29">
        <v>19050</v>
      </c>
      <c r="F18" s="100">
        <v>-23000</v>
      </c>
      <c r="G18" s="29">
        <v>0</v>
      </c>
      <c r="H18" s="30">
        <v>0</v>
      </c>
      <c r="I18" s="30">
        <v>93</v>
      </c>
      <c r="J18" s="30">
        <v>1</v>
      </c>
      <c r="K18" s="30">
        <v>0</v>
      </c>
      <c r="L18" s="30">
        <v>93</v>
      </c>
      <c r="M18" s="30">
        <v>5</v>
      </c>
      <c r="N18" s="34">
        <f t="shared" si="1"/>
        <v>11550</v>
      </c>
      <c r="O18" s="35">
        <v>1</v>
      </c>
      <c r="P18" s="36">
        <f t="shared" si="2"/>
        <v>11550</v>
      </c>
      <c r="Q18" s="102">
        <f t="shared" si="3"/>
        <v>-30500</v>
      </c>
      <c r="R18" s="34">
        <f t="shared" si="4"/>
        <v>135500</v>
      </c>
      <c r="S18" s="28">
        <f t="shared" si="5"/>
        <v>135500</v>
      </c>
      <c r="T18" s="28">
        <f t="shared" si="6"/>
        <v>105000</v>
      </c>
      <c r="U18" s="28">
        <f t="shared" si="7"/>
        <v>94500</v>
      </c>
      <c r="V18" s="28">
        <v>94500</v>
      </c>
      <c r="W18" s="28">
        <f t="shared" si="8"/>
        <v>0</v>
      </c>
      <c r="X18" s="28">
        <f t="shared" si="9"/>
        <v>10500</v>
      </c>
      <c r="Y18" s="34">
        <f t="shared" si="10"/>
        <v>0</v>
      </c>
      <c r="Z18" s="39"/>
    </row>
    <row r="19" spans="1:26" s="16" customFormat="1" ht="123" customHeight="1">
      <c r="A19" s="140" t="s">
        <v>103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40"/>
    </row>
  </sheetData>
  <sheetProtection/>
  <mergeCells count="29">
    <mergeCell ref="A2:Y2"/>
    <mergeCell ref="A3:B3"/>
    <mergeCell ref="W3:Y3"/>
    <mergeCell ref="D4:Q4"/>
    <mergeCell ref="R4:Y4"/>
    <mergeCell ref="D5:G5"/>
    <mergeCell ref="H5:Q5"/>
    <mergeCell ref="S5:X5"/>
    <mergeCell ref="R5:R7"/>
    <mergeCell ref="K6:M6"/>
    <mergeCell ref="U6:W6"/>
    <mergeCell ref="A19:Y19"/>
    <mergeCell ref="A4:A7"/>
    <mergeCell ref="B4:B7"/>
    <mergeCell ref="C4:C7"/>
    <mergeCell ref="D6:D7"/>
    <mergeCell ref="E6:E7"/>
    <mergeCell ref="S6:S7"/>
    <mergeCell ref="F6:F7"/>
    <mergeCell ref="T6:T7"/>
    <mergeCell ref="X6:X7"/>
    <mergeCell ref="Y5:Y7"/>
    <mergeCell ref="Z4:Z7"/>
    <mergeCell ref="G6:G7"/>
    <mergeCell ref="N6:N7"/>
    <mergeCell ref="O6:O7"/>
    <mergeCell ref="P6:P7"/>
    <mergeCell ref="Q6:Q7"/>
    <mergeCell ref="H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9.00390625" style="2" customWidth="1"/>
    <col min="2" max="2" width="10.875" style="2" customWidth="1"/>
    <col min="3" max="3" width="18.375" style="2" customWidth="1"/>
    <col min="4" max="4" width="6.50390625" style="2" customWidth="1"/>
    <col min="5" max="5" width="14.75390625" style="2" customWidth="1"/>
    <col min="6" max="6" width="10.25390625" style="2" customWidth="1"/>
    <col min="7" max="7" width="23.875" style="2" customWidth="1"/>
    <col min="8" max="16384" width="9.00390625" style="2" customWidth="1"/>
  </cols>
  <sheetData>
    <row r="1" spans="1:7" ht="24" customHeight="1">
      <c r="A1" s="3" t="s">
        <v>104</v>
      </c>
      <c r="B1" s="4"/>
      <c r="C1" s="4"/>
      <c r="D1" s="4"/>
      <c r="E1" s="4"/>
      <c r="F1" s="4"/>
      <c r="G1" s="5"/>
    </row>
    <row r="2" spans="1:7" ht="36.75" customHeight="1">
      <c r="A2" s="161" t="s">
        <v>105</v>
      </c>
      <c r="B2" s="161"/>
      <c r="C2" s="161"/>
      <c r="D2" s="161"/>
      <c r="E2" s="161"/>
      <c r="F2" s="161"/>
      <c r="G2" s="161"/>
    </row>
    <row r="3" spans="1:7" ht="20.25">
      <c r="A3" s="162" t="s">
        <v>106</v>
      </c>
      <c r="B3" s="162"/>
      <c r="C3" s="162"/>
      <c r="D3" s="162"/>
      <c r="E3" s="162"/>
      <c r="F3" s="162"/>
      <c r="G3" s="162"/>
    </row>
    <row r="4" spans="1:7" ht="13.5">
      <c r="A4" s="6"/>
      <c r="B4" s="7"/>
      <c r="C4" s="8"/>
      <c r="D4" s="8"/>
      <c r="E4" s="8"/>
      <c r="F4" s="8"/>
      <c r="G4" s="9"/>
    </row>
    <row r="5" spans="1:7" ht="36" customHeight="1">
      <c r="A5" s="156" t="s">
        <v>5</v>
      </c>
      <c r="B5" s="158"/>
      <c r="C5" s="156" t="s">
        <v>107</v>
      </c>
      <c r="D5" s="157"/>
      <c r="E5" s="157"/>
      <c r="F5" s="157"/>
      <c r="G5" s="158"/>
    </row>
    <row r="6" spans="1:7" ht="36" customHeight="1">
      <c r="A6" s="156" t="s">
        <v>108</v>
      </c>
      <c r="B6" s="158"/>
      <c r="C6" s="156" t="s">
        <v>109</v>
      </c>
      <c r="D6" s="157"/>
      <c r="E6" s="10" t="s">
        <v>110</v>
      </c>
      <c r="F6" s="155" t="s">
        <v>111</v>
      </c>
      <c r="G6" s="155"/>
    </row>
    <row r="7" spans="1:7" ht="36" customHeight="1">
      <c r="A7" s="156" t="s">
        <v>112</v>
      </c>
      <c r="B7" s="158"/>
      <c r="C7" s="156" t="s">
        <v>113</v>
      </c>
      <c r="D7" s="157"/>
      <c r="E7" s="10" t="s">
        <v>26</v>
      </c>
      <c r="F7" s="156" t="s">
        <v>114</v>
      </c>
      <c r="G7" s="158"/>
    </row>
    <row r="8" spans="1:7" ht="36" customHeight="1">
      <c r="A8" s="149" t="s">
        <v>115</v>
      </c>
      <c r="B8" s="150"/>
      <c r="C8" s="11" t="s">
        <v>116</v>
      </c>
      <c r="D8" s="156">
        <v>26354</v>
      </c>
      <c r="E8" s="157"/>
      <c r="F8" s="157"/>
      <c r="G8" s="158"/>
    </row>
    <row r="9" spans="1:7" ht="36" customHeight="1">
      <c r="A9" s="151"/>
      <c r="B9" s="152"/>
      <c r="C9" s="11" t="s">
        <v>117</v>
      </c>
      <c r="D9" s="156">
        <v>11627</v>
      </c>
      <c r="E9" s="157"/>
      <c r="F9" s="157"/>
      <c r="G9" s="158"/>
    </row>
    <row r="10" spans="1:7" ht="36" customHeight="1">
      <c r="A10" s="153"/>
      <c r="B10" s="154"/>
      <c r="C10" s="11" t="s">
        <v>118</v>
      </c>
      <c r="D10" s="156">
        <v>14727</v>
      </c>
      <c r="E10" s="157"/>
      <c r="F10" s="157"/>
      <c r="G10" s="158"/>
    </row>
    <row r="11" spans="1:7" ht="81" customHeight="1">
      <c r="A11" s="10" t="s">
        <v>119</v>
      </c>
      <c r="B11" s="159" t="s">
        <v>120</v>
      </c>
      <c r="C11" s="159"/>
      <c r="D11" s="159"/>
      <c r="E11" s="159"/>
      <c r="F11" s="159"/>
      <c r="G11" s="155"/>
    </row>
    <row r="12" spans="1:7" ht="39" customHeight="1">
      <c r="A12" s="147" t="s">
        <v>121</v>
      </c>
      <c r="B12" s="12" t="s">
        <v>122</v>
      </c>
      <c r="C12" s="10" t="s">
        <v>123</v>
      </c>
      <c r="D12" s="156" t="s">
        <v>124</v>
      </c>
      <c r="E12" s="157"/>
      <c r="F12" s="158"/>
      <c r="G12" s="10" t="s">
        <v>125</v>
      </c>
    </row>
    <row r="13" spans="1:7" ht="39" customHeight="1">
      <c r="A13" s="148"/>
      <c r="B13" s="155" t="s">
        <v>126</v>
      </c>
      <c r="C13" s="147" t="s">
        <v>126</v>
      </c>
      <c r="D13" s="155" t="s">
        <v>127</v>
      </c>
      <c r="E13" s="155"/>
      <c r="F13" s="155"/>
      <c r="G13" s="10">
        <v>166551</v>
      </c>
    </row>
    <row r="14" spans="1:7" ht="51.75" customHeight="1">
      <c r="A14" s="148"/>
      <c r="B14" s="155"/>
      <c r="C14" s="160"/>
      <c r="D14" s="155" t="s">
        <v>128</v>
      </c>
      <c r="E14" s="155"/>
      <c r="F14" s="155"/>
      <c r="G14" s="10" t="s">
        <v>129</v>
      </c>
    </row>
    <row r="15" spans="1:7" ht="39" customHeight="1">
      <c r="A15" s="148"/>
      <c r="B15" s="155"/>
      <c r="C15" s="147" t="s">
        <v>130</v>
      </c>
      <c r="D15" s="155" t="s">
        <v>131</v>
      </c>
      <c r="E15" s="155"/>
      <c r="F15" s="155"/>
      <c r="G15" s="10">
        <v>2000</v>
      </c>
    </row>
    <row r="16" spans="1:7" ht="39" customHeight="1">
      <c r="A16" s="148"/>
      <c r="B16" s="155"/>
      <c r="C16" s="148"/>
      <c r="D16" s="155" t="s">
        <v>132</v>
      </c>
      <c r="E16" s="155"/>
      <c r="F16" s="155"/>
      <c r="G16" s="10">
        <v>2500</v>
      </c>
    </row>
    <row r="17" spans="1:7" ht="39" customHeight="1">
      <c r="A17" s="148"/>
      <c r="B17" s="155"/>
      <c r="C17" s="148"/>
      <c r="D17" s="155" t="s">
        <v>133</v>
      </c>
      <c r="E17" s="155"/>
      <c r="F17" s="155"/>
      <c r="G17" s="10">
        <v>3850</v>
      </c>
    </row>
    <row r="18" spans="1:7" ht="39" customHeight="1">
      <c r="A18" s="148"/>
      <c r="B18" s="155"/>
      <c r="C18" s="147" t="s">
        <v>134</v>
      </c>
      <c r="D18" s="156" t="s">
        <v>135</v>
      </c>
      <c r="E18" s="157"/>
      <c r="F18" s="158"/>
      <c r="G18" s="13">
        <v>1</v>
      </c>
    </row>
    <row r="19" spans="1:7" ht="39" customHeight="1">
      <c r="A19" s="148"/>
      <c r="B19" s="155"/>
      <c r="C19" s="148"/>
      <c r="D19" s="156" t="s">
        <v>136</v>
      </c>
      <c r="E19" s="157"/>
      <c r="F19" s="158"/>
      <c r="G19" s="13">
        <v>1</v>
      </c>
    </row>
    <row r="20" spans="1:7" ht="39" customHeight="1">
      <c r="A20" s="148"/>
      <c r="B20" s="155" t="s">
        <v>137</v>
      </c>
      <c r="C20" s="12" t="s">
        <v>138</v>
      </c>
      <c r="D20" s="156" t="s">
        <v>139</v>
      </c>
      <c r="E20" s="157"/>
      <c r="F20" s="158"/>
      <c r="G20" s="10" t="s">
        <v>140</v>
      </c>
    </row>
    <row r="21" spans="1:7" ht="39" customHeight="1">
      <c r="A21" s="160"/>
      <c r="B21" s="155"/>
      <c r="C21" s="10" t="s">
        <v>141</v>
      </c>
      <c r="D21" s="156" t="s">
        <v>142</v>
      </c>
      <c r="E21" s="157"/>
      <c r="F21" s="158"/>
      <c r="G21" s="10" t="s">
        <v>143</v>
      </c>
    </row>
  </sheetData>
  <sheetProtection/>
  <mergeCells count="31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D21:F21"/>
    <mergeCell ref="A12:A21"/>
    <mergeCell ref="B13:B19"/>
    <mergeCell ref="B20:B21"/>
    <mergeCell ref="C13:C14"/>
    <mergeCell ref="C15:C17"/>
    <mergeCell ref="D12:F12"/>
    <mergeCell ref="D13:F13"/>
    <mergeCell ref="D14:F14"/>
    <mergeCell ref="D15:F15"/>
    <mergeCell ref="C18:C19"/>
    <mergeCell ref="A8:B10"/>
    <mergeCell ref="D17:F17"/>
    <mergeCell ref="D18:F18"/>
    <mergeCell ref="D19:F19"/>
    <mergeCell ref="D20:F20"/>
    <mergeCell ref="B11:G11"/>
    <mergeCell ref="D16:F16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28" sqref="I1:I28"/>
    </sheetView>
  </sheetViews>
  <sheetFormatPr defaultColWidth="9.00390625" defaultRowHeight="14.25"/>
  <sheetData>
    <row r="1" ht="409.5">
      <c r="A1" s="1" t="s">
        <v>144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财政局收发员(丘玮)</cp:lastModifiedBy>
  <cp:lastPrinted>2020-12-23T03:37:45Z</cp:lastPrinted>
  <dcterms:created xsi:type="dcterms:W3CDTF">2020-12-18T01:51:44Z</dcterms:created>
  <dcterms:modified xsi:type="dcterms:W3CDTF">2020-12-23T03:38:07Z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