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1495" windowHeight="10365"/>
  </bookViews>
  <sheets>
    <sheet name="高中助学金" sheetId="11" r:id="rId1"/>
  </sheets>
  <definedNames>
    <definedName name="_xlnm._FilterDatabase" localSheetId="0" hidden="1">高中助学金!$A$8:$AA$18</definedName>
    <definedName name="_xlnm.Print_Titles" localSheetId="0">高中助学金!$3:$8</definedName>
  </definedNames>
  <calcPr calcId="145621"/>
</workbook>
</file>

<file path=xl/calcChain.xml><?xml version="1.0" encoding="utf-8"?>
<calcChain xmlns="http://schemas.openxmlformats.org/spreadsheetml/2006/main">
  <c r="C12" i="11" l="1"/>
  <c r="I12" i="11"/>
  <c r="K12" i="11" s="1"/>
  <c r="M12" i="11" s="1"/>
  <c r="N12" i="11"/>
  <c r="O12" i="11" s="1"/>
  <c r="U12" i="11"/>
  <c r="X12" i="11"/>
  <c r="C13" i="11"/>
  <c r="I13" i="11"/>
  <c r="K13" i="11" s="1"/>
  <c r="M13" i="11" s="1"/>
  <c r="N13" i="11"/>
  <c r="O13" i="11" s="1"/>
  <c r="U13" i="11"/>
  <c r="X13" i="11"/>
  <c r="C14" i="11"/>
  <c r="I14" i="11"/>
  <c r="K14" i="11" s="1"/>
  <c r="M14" i="11" s="1"/>
  <c r="N14" i="11"/>
  <c r="O14" i="11" s="1"/>
  <c r="U14" i="11"/>
  <c r="X14" i="11"/>
  <c r="X11" i="11"/>
  <c r="U11" i="11"/>
  <c r="N11" i="11"/>
  <c r="O11" i="11" s="1"/>
  <c r="I11" i="11"/>
  <c r="K11" i="11" s="1"/>
  <c r="C11" i="11"/>
  <c r="P12" i="11" l="1"/>
  <c r="R12" i="11" s="1"/>
  <c r="P13" i="11"/>
  <c r="R13" i="11" s="1"/>
  <c r="P14" i="11"/>
  <c r="R14" i="11" s="1"/>
  <c r="M11" i="11"/>
  <c r="P11" i="11" s="1"/>
  <c r="R11" i="11" s="1"/>
  <c r="N18" i="11"/>
  <c r="O18" i="11" s="1"/>
  <c r="I18" i="11"/>
  <c r="K18" i="11" s="1"/>
  <c r="M18" i="11" s="1"/>
  <c r="C18" i="11"/>
  <c r="N17" i="11"/>
  <c r="O17" i="11" s="1"/>
  <c r="I17" i="11"/>
  <c r="K17" i="11" s="1"/>
  <c r="C17" i="11"/>
  <c r="N16" i="11"/>
  <c r="O16" i="11" s="1"/>
  <c r="I16" i="11"/>
  <c r="K16" i="11" s="1"/>
  <c r="C16" i="11"/>
  <c r="N15" i="11"/>
  <c r="O15" i="11" s="1"/>
  <c r="I15" i="11"/>
  <c r="C15" i="11"/>
  <c r="M17" i="11" l="1"/>
  <c r="P17" i="11" s="1"/>
  <c r="R17" i="11" s="1"/>
  <c r="X17" i="11" s="1"/>
  <c r="M16" i="11"/>
  <c r="P16" i="11" s="1"/>
  <c r="R16" i="11" s="1"/>
  <c r="X16" i="11" s="1"/>
  <c r="K15" i="11"/>
  <c r="M15" i="11" s="1"/>
  <c r="P18" i="11"/>
  <c r="R18" i="11" s="1"/>
  <c r="X18" i="11" s="1"/>
  <c r="Y18" i="11" l="1"/>
  <c r="S18" i="11" s="1"/>
  <c r="Y16" i="11"/>
  <c r="S16" i="11" s="1"/>
  <c r="Y17" i="11"/>
  <c r="S17" i="11" s="1"/>
  <c r="P15" i="11"/>
  <c r="R15" i="11" s="1"/>
  <c r="X15" i="11" s="1"/>
  <c r="Z17" i="11" l="1"/>
  <c r="T17" i="11" s="1"/>
  <c r="Z16" i="11"/>
  <c r="T16" i="11" s="1"/>
  <c r="Z18" i="11"/>
  <c r="T18" i="11" s="1"/>
  <c r="Y15" i="11"/>
  <c r="S15" i="11" s="1"/>
  <c r="Z15" i="11" l="1"/>
  <c r="T15" i="11" s="1"/>
</calcChain>
</file>

<file path=xl/sharedStrings.xml><?xml version="1.0" encoding="utf-8"?>
<sst xmlns="http://schemas.openxmlformats.org/spreadsheetml/2006/main" count="80" uniqueCount="74">
  <si>
    <t>计算单位：元</t>
  </si>
  <si>
    <t>用款单位编码</t>
  </si>
  <si>
    <t>用款单位名称</t>
  </si>
  <si>
    <t>2020年资助资金使用情况</t>
  </si>
  <si>
    <t>2021年资助资金预算安排情况</t>
  </si>
  <si>
    <t>核定全年安排的省级以上资金</t>
  </si>
  <si>
    <t>粤财科教[2020]298号文已安排省级以上资金</t>
  </si>
  <si>
    <t>此次安排省级以上资金</t>
  </si>
  <si>
    <t>备注</t>
  </si>
  <si>
    <t>下达金额</t>
  </si>
  <si>
    <t>资助情况</t>
  </si>
  <si>
    <t>合计</t>
  </si>
  <si>
    <t>粤财科教[2019]241号预算安排2020年资金</t>
  </si>
  <si>
    <t>粤财科教[2019]241号待结转使用资金</t>
  </si>
  <si>
    <t>粤财科教[2020]147号追加安排2020年资金</t>
  </si>
  <si>
    <t>2020年春季学期资助人数</t>
  </si>
  <si>
    <t>2020年秋季学期资助人数</t>
  </si>
  <si>
    <t>清算总金额</t>
  </si>
  <si>
    <t>省级以上财政分担比例（%）</t>
  </si>
  <si>
    <t>省级以上财政分担金额</t>
  </si>
  <si>
    <t>部分区县申请增减资金</t>
  </si>
  <si>
    <t>2020年省级以上财政应追加金额</t>
  </si>
  <si>
    <t>预算总金额</t>
  </si>
  <si>
    <t>应分担金额</t>
  </si>
  <si>
    <t>清算后
应分担金额</t>
  </si>
  <si>
    <t>追加安排资金</t>
  </si>
  <si>
    <t>其中：中央资金</t>
  </si>
  <si>
    <t>其中：省级资金</t>
  </si>
  <si>
    <t>小计</t>
  </si>
  <si>
    <t>A</t>
  </si>
  <si>
    <t>B</t>
  </si>
  <si>
    <t>D=F1-F2+E</t>
  </si>
  <si>
    <t>F1</t>
  </si>
  <si>
    <t>F2</t>
  </si>
  <si>
    <t>E</t>
  </si>
  <si>
    <t>G</t>
  </si>
  <si>
    <t>H</t>
  </si>
  <si>
    <t>I=(G+H)*1000</t>
  </si>
  <si>
    <t>J</t>
  </si>
  <si>
    <t>K=I*J</t>
  </si>
  <si>
    <t>L</t>
  </si>
  <si>
    <t>M=K-(D-L)</t>
  </si>
  <si>
    <t>N=H*2000</t>
  </si>
  <si>
    <t>O=N*J</t>
  </si>
  <si>
    <t>P=O+M&gt;=0</t>
  </si>
  <si>
    <t>Q</t>
  </si>
  <si>
    <t>R=P+Q</t>
  </si>
  <si>
    <t>S</t>
  </si>
  <si>
    <t>T</t>
  </si>
  <si>
    <t>r1</t>
  </si>
  <si>
    <t>s1</t>
  </si>
  <si>
    <t>t1</t>
  </si>
  <si>
    <t>r2=R-r1</t>
  </si>
  <si>
    <t>s2=S-s1</t>
  </si>
  <si>
    <t>t2=T-t1</t>
  </si>
  <si>
    <t>U</t>
  </si>
  <si>
    <t>441499000</t>
  </si>
  <si>
    <t>梅州市</t>
  </si>
  <si>
    <t>441400000</t>
  </si>
  <si>
    <t>梅州市本级</t>
  </si>
  <si>
    <t>441402000</t>
  </si>
  <si>
    <t>梅江区</t>
  </si>
  <si>
    <t>441403000</t>
  </si>
  <si>
    <t>梅县区</t>
  </si>
  <si>
    <t>441426000</t>
  </si>
  <si>
    <t>平远县</t>
  </si>
  <si>
    <t>441427000</t>
  </si>
  <si>
    <t>蕉岭县</t>
  </si>
  <si>
    <t>广东梅县东山中学</t>
  </si>
  <si>
    <t>梅州市曾宪梓中学</t>
  </si>
  <si>
    <t>梅州市梅雁中学</t>
  </si>
  <si>
    <t>梅州市培英中学</t>
  </si>
  <si>
    <t>广东省2021年普通高中教育国家助学金安排明细表</t>
    <phoneticPr fontId="12" type="noConversion"/>
  </si>
  <si>
    <t>附件2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</si>
</sst>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76" formatCode="0_);[Red]\(0\)"/>
    <numFmt numFmtId="177" formatCode="#,##0_ ;[Red]\-#,##0\ "/>
    <numFmt numFmtId="178" formatCode="_ * #,##0_ ;_ * \-#,##0_ ;_ * &quot;-&quot;??_ ;_ @_ "/>
    <numFmt numFmtId="179" formatCode="#,##0.0_ ;[Red]\-#,##0.0\ "/>
    <numFmt numFmtId="180" formatCode="0.0_ "/>
  </numFmts>
  <fonts count="28" x14ac:knownFonts="1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Times New Roman"/>
      <family val="1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sz val="16"/>
      <color theme="1"/>
      <name val="宋体"/>
      <family val="3"/>
      <charset val="134"/>
      <scheme val="minor"/>
    </font>
    <font>
      <sz val="16"/>
      <color theme="1"/>
      <name val="宋体"/>
      <family val="3"/>
      <charset val="134"/>
      <scheme val="major"/>
    </font>
    <font>
      <sz val="16"/>
      <color theme="1"/>
      <name val="宋体"/>
      <family val="3"/>
      <charset val="134"/>
    </font>
    <font>
      <sz val="16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  <scheme val="minor"/>
    </font>
    <font>
      <b/>
      <sz val="16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sz val="36"/>
      <color theme="1"/>
      <name val="方正小标宋简体"/>
      <family val="3"/>
      <charset val="134"/>
    </font>
    <font>
      <sz val="14"/>
      <name val="黑体"/>
      <family val="3"/>
      <charset val="134"/>
    </font>
    <font>
      <sz val="20"/>
      <name val="黑体"/>
      <family val="3"/>
      <charset val="134"/>
    </font>
    <font>
      <sz val="16"/>
      <name val="黑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901333658864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1" fillId="0" borderId="0">
      <alignment vertical="center"/>
    </xf>
    <xf numFmtId="0" fontId="9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0" fillId="0" borderId="0"/>
    <xf numFmtId="0" fontId="9" fillId="0" borderId="0"/>
    <xf numFmtId="0" fontId="10" fillId="0" borderId="0"/>
  </cellStyleXfs>
  <cellXfs count="8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8" fontId="0" fillId="0" borderId="0" xfId="1" applyNumberFormat="1" applyFont="1" applyFill="1">
      <alignment vertical="center"/>
    </xf>
    <xf numFmtId="0" fontId="0" fillId="0" borderId="0" xfId="0" applyFill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center" vertical="center"/>
    </xf>
    <xf numFmtId="178" fontId="8" fillId="0" borderId="0" xfId="1" applyNumberFormat="1" applyFont="1" applyFill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11" xfId="1" applyNumberFormat="1" applyFont="1" applyFill="1" applyBorder="1" applyAlignment="1">
      <alignment vertical="center"/>
    </xf>
    <xf numFmtId="0" fontId="0" fillId="2" borderId="0" xfId="0" applyFill="1" applyAlignment="1">
      <alignment horizontal="left" vertical="center"/>
    </xf>
    <xf numFmtId="0" fontId="13" fillId="2" borderId="6" xfId="0" applyFont="1" applyFill="1" applyBorder="1" applyAlignment="1">
      <alignment vertical="center" wrapText="1"/>
    </xf>
    <xf numFmtId="176" fontId="14" fillId="0" borderId="6" xfId="8" applyNumberFormat="1" applyFont="1" applyFill="1" applyBorder="1" applyAlignment="1" applyProtection="1">
      <alignment horizontal="left" vertical="center" wrapText="1"/>
      <protection locked="0"/>
    </xf>
    <xf numFmtId="0" fontId="14" fillId="0" borderId="6" xfId="7" applyFont="1" applyFill="1" applyBorder="1" applyAlignment="1">
      <alignment horizontal="left" vertical="center" wrapText="1"/>
    </xf>
    <xf numFmtId="177" fontId="15" fillId="2" borderId="6" xfId="0" applyNumberFormat="1" applyFont="1" applyFill="1" applyBorder="1" applyAlignment="1">
      <alignment horizontal="right" vertical="center" wrapText="1"/>
    </xf>
    <xf numFmtId="177" fontId="16" fillId="2" borderId="6" xfId="3" applyNumberFormat="1" applyFont="1" applyFill="1" applyBorder="1" applyAlignment="1">
      <alignment horizontal="right" vertical="center"/>
    </xf>
    <xf numFmtId="177" fontId="17" fillId="2" borderId="6" xfId="0" applyNumberFormat="1" applyFont="1" applyFill="1" applyBorder="1" applyAlignment="1">
      <alignment horizontal="right" vertical="center"/>
    </xf>
    <xf numFmtId="177" fontId="18" fillId="2" borderId="6" xfId="4" applyNumberFormat="1" applyFont="1" applyFill="1" applyBorder="1" applyAlignment="1">
      <alignment horizontal="right" vertical="center" wrapText="1"/>
    </xf>
    <xf numFmtId="9" fontId="14" fillId="2" borderId="6" xfId="2" applyFont="1" applyFill="1" applyBorder="1" applyAlignment="1" applyProtection="1">
      <alignment horizontal="center" vertical="center" wrapText="1"/>
    </xf>
    <xf numFmtId="177" fontId="15" fillId="2" borderId="6" xfId="1" applyNumberFormat="1" applyFont="1" applyFill="1" applyBorder="1" applyAlignment="1">
      <alignment horizontal="right" vertical="center" wrapText="1"/>
    </xf>
    <xf numFmtId="177" fontId="15" fillId="0" borderId="6" xfId="0" applyNumberFormat="1" applyFont="1" applyFill="1" applyBorder="1" applyAlignment="1">
      <alignment horizontal="right" vertical="center" wrapText="1"/>
    </xf>
    <xf numFmtId="0" fontId="14" fillId="0" borderId="2" xfId="7" applyNumberFormat="1" applyFont="1" applyFill="1" applyBorder="1" applyAlignment="1">
      <alignment horizontal="left" vertical="center" wrapText="1"/>
    </xf>
    <xf numFmtId="0" fontId="19" fillId="0" borderId="6" xfId="0" applyNumberFormat="1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20" fillId="2" borderId="6" xfId="4" applyFont="1" applyFill="1" applyBorder="1" applyAlignment="1">
      <alignment horizontal="center" vertical="center" wrapText="1"/>
    </xf>
    <xf numFmtId="9" fontId="19" fillId="2" borderId="6" xfId="2" applyFont="1" applyFill="1" applyBorder="1" applyAlignment="1">
      <alignment horizontal="center" vertical="center" wrapText="1"/>
    </xf>
    <xf numFmtId="179" fontId="19" fillId="2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180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176" fontId="21" fillId="3" borderId="6" xfId="8" applyNumberFormat="1" applyFont="1" applyFill="1" applyBorder="1" applyAlignment="1" applyProtection="1">
      <alignment horizontal="center" vertical="center" wrapText="1"/>
      <protection locked="0"/>
    </xf>
    <xf numFmtId="0" fontId="21" fillId="3" borderId="6" xfId="7" applyFont="1" applyFill="1" applyBorder="1" applyAlignment="1">
      <alignment horizontal="center" vertical="center" wrapText="1"/>
    </xf>
    <xf numFmtId="177" fontId="21" fillId="3" borderId="6" xfId="7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/>
    </xf>
    <xf numFmtId="0" fontId="23" fillId="0" borderId="0" xfId="0" applyFont="1" applyFill="1">
      <alignment vertical="center"/>
    </xf>
    <xf numFmtId="0" fontId="24" fillId="0" borderId="0" xfId="0" applyFont="1" applyFill="1" applyAlignment="1">
      <alignment horizontal="center" vertical="center"/>
    </xf>
    <xf numFmtId="178" fontId="24" fillId="0" borderId="0" xfId="1" applyNumberFormat="1" applyFont="1" applyFill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180" fontId="26" fillId="0" borderId="8" xfId="0" applyNumberFormat="1" applyFont="1" applyBorder="1" applyAlignment="1">
      <alignment horizontal="center" vertical="center" wrapText="1"/>
    </xf>
    <xf numFmtId="180" fontId="26" fillId="0" borderId="9" xfId="0" applyNumberFormat="1" applyFont="1" applyBorder="1" applyAlignment="1">
      <alignment horizontal="center" vertical="center" wrapText="1"/>
    </xf>
    <xf numFmtId="180" fontId="26" fillId="0" borderId="12" xfId="0" applyNumberFormat="1" applyFont="1" applyBorder="1" applyAlignment="1">
      <alignment horizontal="center" vertical="center" wrapText="1"/>
    </xf>
    <xf numFmtId="180" fontId="26" fillId="4" borderId="8" xfId="0" applyNumberFormat="1" applyFont="1" applyFill="1" applyBorder="1" applyAlignment="1">
      <alignment horizontal="center" vertical="center" wrapText="1"/>
    </xf>
    <xf numFmtId="180" fontId="26" fillId="4" borderId="9" xfId="0" applyNumberFormat="1" applyFont="1" applyFill="1" applyBorder="1" applyAlignment="1">
      <alignment horizontal="center" vertical="center" wrapText="1"/>
    </xf>
    <xf numFmtId="180" fontId="26" fillId="4" borderId="12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4" applyFont="1" applyFill="1" applyBorder="1" applyAlignment="1">
      <alignment horizontal="center" vertical="center" wrapText="1"/>
    </xf>
    <xf numFmtId="0" fontId="23" fillId="2" borderId="3" xfId="4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80" fontId="26" fillId="0" borderId="10" xfId="0" applyNumberFormat="1" applyFont="1" applyBorder="1" applyAlignment="1">
      <alignment horizontal="center" vertical="center" wrapText="1"/>
    </xf>
    <xf numFmtId="180" fontId="26" fillId="0" borderId="11" xfId="0" applyNumberFormat="1" applyFont="1" applyBorder="1" applyAlignment="1">
      <alignment horizontal="center" vertical="center" wrapText="1"/>
    </xf>
    <xf numFmtId="180" fontId="26" fillId="0" borderId="13" xfId="0" applyNumberFormat="1" applyFont="1" applyBorder="1" applyAlignment="1">
      <alignment horizontal="center" vertical="center" wrapText="1"/>
    </xf>
    <xf numFmtId="180" fontId="26" fillId="4" borderId="10" xfId="0" applyNumberFormat="1" applyFont="1" applyFill="1" applyBorder="1" applyAlignment="1">
      <alignment horizontal="center" vertical="center" wrapText="1"/>
    </xf>
    <xf numFmtId="180" fontId="26" fillId="4" borderId="11" xfId="0" applyNumberFormat="1" applyFont="1" applyFill="1" applyBorder="1" applyAlignment="1">
      <alignment horizontal="center" vertical="center" wrapText="1"/>
    </xf>
    <xf numFmtId="180" fontId="26" fillId="4" borderId="13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5" fillId="2" borderId="1" xfId="4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5" xfId="4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7" fillId="0" borderId="1" xfId="4" applyNumberFormat="1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center" vertical="center" wrapText="1"/>
    </xf>
    <xf numFmtId="0" fontId="27" fillId="0" borderId="4" xfId="4" applyNumberFormat="1" applyFont="1" applyFill="1" applyBorder="1" applyAlignment="1">
      <alignment horizontal="center" vertical="center" wrapText="1"/>
    </xf>
    <xf numFmtId="0" fontId="27" fillId="0" borderId="4" xfId="4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80" fontId="27" fillId="0" borderId="1" xfId="0" applyNumberFormat="1" applyFont="1" applyBorder="1" applyAlignment="1">
      <alignment horizontal="center" vertical="center" wrapText="1"/>
    </xf>
    <xf numFmtId="180" fontId="27" fillId="4" borderId="1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180" fontId="27" fillId="0" borderId="5" xfId="0" applyNumberFormat="1" applyFont="1" applyBorder="1" applyAlignment="1">
      <alignment horizontal="center" vertical="center" wrapText="1"/>
    </xf>
    <xf numFmtId="180" fontId="27" fillId="4" borderId="5" xfId="0" applyNumberFormat="1" applyFont="1" applyFill="1" applyBorder="1" applyAlignment="1">
      <alignment horizontal="center" vertical="center" wrapText="1"/>
    </xf>
  </cellXfs>
  <cellStyles count="10">
    <cellStyle name="百分比" xfId="2" builtinId="5"/>
    <cellStyle name="常规" xfId="0" builtinId="0"/>
    <cellStyle name="常规 2" xfId="3"/>
    <cellStyle name="常规 3" xfId="4"/>
    <cellStyle name="常规 4" xfId="5"/>
    <cellStyle name="常规_2011年秋季学期广东省普通高中国家助学金安排表" xfId="7"/>
    <cellStyle name="常规_越秀" xfId="8"/>
    <cellStyle name="千位分隔" xfId="1" builtinId="3"/>
    <cellStyle name="千位分隔 2" xfId="6"/>
    <cellStyle name="样式 1" xfId="9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A19"/>
  <sheetViews>
    <sheetView tabSelected="1" topLeftCell="A13" zoomScale="60" zoomScaleNormal="60" workbookViewId="0">
      <selection activeCell="S9" sqref="S9"/>
    </sheetView>
  </sheetViews>
  <sheetFormatPr defaultColWidth="9" defaultRowHeight="13.5" x14ac:dyDescent="0.15"/>
  <cols>
    <col min="1" max="1" width="19.375" style="5" customWidth="1"/>
    <col min="2" max="2" width="24.25" style="5" customWidth="1"/>
    <col min="3" max="6" width="17.125" style="6" hidden="1" customWidth="1"/>
    <col min="7" max="8" width="13.5" style="6" hidden="1" customWidth="1"/>
    <col min="9" max="9" width="21.75" style="6" hidden="1" customWidth="1"/>
    <col min="10" max="10" width="16.375" style="7" hidden="1" customWidth="1"/>
    <col min="11" max="11" width="21.75" style="6" hidden="1" customWidth="1"/>
    <col min="12" max="12" width="14.5" style="6" hidden="1" customWidth="1"/>
    <col min="13" max="13" width="21.75" style="6" hidden="1" customWidth="1"/>
    <col min="14" max="17" width="21.75" style="6" customWidth="1"/>
    <col min="18" max="20" width="21.75" style="5" customWidth="1"/>
    <col min="21" max="21" width="21.75" style="8" customWidth="1"/>
    <col min="22" max="26" width="21.75" style="5" customWidth="1"/>
    <col min="27" max="27" width="25.375" style="9" customWidth="1"/>
    <col min="28" max="16384" width="9" style="5"/>
  </cols>
  <sheetData>
    <row r="1" spans="1:27" ht="42.75" customHeight="1" x14ac:dyDescent="0.15">
      <c r="A1" s="44" t="s">
        <v>73</v>
      </c>
    </row>
    <row r="2" spans="1:27" ht="52.9" customHeight="1" x14ac:dyDescent="0.15">
      <c r="A2" s="45" t="s">
        <v>72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6"/>
      <c r="V2" s="45"/>
      <c r="W2" s="45"/>
      <c r="X2" s="45"/>
      <c r="Y2" s="45"/>
      <c r="Z2" s="45"/>
      <c r="AA2" s="45"/>
    </row>
    <row r="3" spans="1:27" ht="42.6" customHeight="1" x14ac:dyDescent="0.15">
      <c r="A3" s="10"/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3"/>
      <c r="P3" s="13"/>
      <c r="Q3" s="13"/>
      <c r="R3" s="14"/>
      <c r="S3" s="14"/>
      <c r="T3" s="14"/>
      <c r="U3" s="15"/>
      <c r="V3" s="11"/>
      <c r="W3" s="16"/>
      <c r="X3" s="17"/>
      <c r="Y3" s="18"/>
      <c r="Z3" s="43" t="s">
        <v>0</v>
      </c>
      <c r="AA3" s="43"/>
    </row>
    <row r="4" spans="1:27" s="1" customFormat="1" ht="49.9" customHeight="1" x14ac:dyDescent="0.15">
      <c r="A4" s="76" t="s">
        <v>1</v>
      </c>
      <c r="B4" s="77" t="s">
        <v>2</v>
      </c>
      <c r="C4" s="47" t="s">
        <v>3</v>
      </c>
      <c r="D4" s="48"/>
      <c r="E4" s="48"/>
      <c r="F4" s="48"/>
      <c r="G4" s="48"/>
      <c r="H4" s="48"/>
      <c r="I4" s="48"/>
      <c r="J4" s="48"/>
      <c r="K4" s="48"/>
      <c r="L4" s="48"/>
      <c r="M4" s="49"/>
      <c r="N4" s="50" t="s">
        <v>4</v>
      </c>
      <c r="O4" s="51"/>
      <c r="P4" s="51"/>
      <c r="Q4" s="52"/>
      <c r="R4" s="53" t="s">
        <v>5</v>
      </c>
      <c r="S4" s="54"/>
      <c r="T4" s="55"/>
      <c r="U4" s="53" t="s">
        <v>6</v>
      </c>
      <c r="V4" s="54"/>
      <c r="W4" s="55"/>
      <c r="X4" s="56" t="s">
        <v>7</v>
      </c>
      <c r="Y4" s="57"/>
      <c r="Z4" s="58"/>
      <c r="AA4" s="59" t="s">
        <v>8</v>
      </c>
    </row>
    <row r="5" spans="1:27" s="1" customFormat="1" ht="49.9" customHeight="1" x14ac:dyDescent="0.15">
      <c r="A5" s="78"/>
      <c r="B5" s="79"/>
      <c r="C5" s="60" t="s">
        <v>9</v>
      </c>
      <c r="D5" s="61"/>
      <c r="E5" s="61"/>
      <c r="F5" s="61"/>
      <c r="G5" s="47" t="s">
        <v>10</v>
      </c>
      <c r="H5" s="48"/>
      <c r="I5" s="48"/>
      <c r="J5" s="48"/>
      <c r="K5" s="48"/>
      <c r="L5" s="48"/>
      <c r="M5" s="49"/>
      <c r="N5" s="62"/>
      <c r="O5" s="63"/>
      <c r="P5" s="63"/>
      <c r="Q5" s="64"/>
      <c r="R5" s="65"/>
      <c r="S5" s="66"/>
      <c r="T5" s="67"/>
      <c r="U5" s="65"/>
      <c r="V5" s="66"/>
      <c r="W5" s="67"/>
      <c r="X5" s="68"/>
      <c r="Y5" s="69"/>
      <c r="Z5" s="70"/>
      <c r="AA5" s="71"/>
    </row>
    <row r="6" spans="1:27" s="2" customFormat="1" ht="49.9" customHeight="1" x14ac:dyDescent="0.15">
      <c r="A6" s="78"/>
      <c r="B6" s="79"/>
      <c r="C6" s="72" t="s">
        <v>11</v>
      </c>
      <c r="D6" s="72" t="s">
        <v>12</v>
      </c>
      <c r="E6" s="72" t="s">
        <v>13</v>
      </c>
      <c r="F6" s="72" t="s">
        <v>14</v>
      </c>
      <c r="G6" s="73" t="s">
        <v>15</v>
      </c>
      <c r="H6" s="73" t="s">
        <v>16</v>
      </c>
      <c r="I6" s="72" t="s">
        <v>17</v>
      </c>
      <c r="J6" s="72" t="s">
        <v>18</v>
      </c>
      <c r="K6" s="72" t="s">
        <v>19</v>
      </c>
      <c r="L6" s="72" t="s">
        <v>20</v>
      </c>
      <c r="M6" s="72" t="s">
        <v>21</v>
      </c>
      <c r="N6" s="80" t="s">
        <v>22</v>
      </c>
      <c r="O6" s="80" t="s">
        <v>23</v>
      </c>
      <c r="P6" s="80" t="s">
        <v>24</v>
      </c>
      <c r="Q6" s="80" t="s">
        <v>25</v>
      </c>
      <c r="R6" s="81" t="s">
        <v>11</v>
      </c>
      <c r="S6" s="81" t="s">
        <v>26</v>
      </c>
      <c r="T6" s="81" t="s">
        <v>27</v>
      </c>
      <c r="U6" s="81" t="s">
        <v>28</v>
      </c>
      <c r="V6" s="81" t="s">
        <v>26</v>
      </c>
      <c r="W6" s="81" t="s">
        <v>27</v>
      </c>
      <c r="X6" s="82" t="s">
        <v>28</v>
      </c>
      <c r="Y6" s="82" t="s">
        <v>26</v>
      </c>
      <c r="Z6" s="82" t="s">
        <v>27</v>
      </c>
      <c r="AA6" s="71"/>
    </row>
    <row r="7" spans="1:27" s="2" customFormat="1" ht="49.9" customHeight="1" x14ac:dyDescent="0.15">
      <c r="A7" s="78"/>
      <c r="B7" s="79"/>
      <c r="C7" s="74"/>
      <c r="D7" s="74"/>
      <c r="E7" s="74"/>
      <c r="F7" s="74"/>
      <c r="G7" s="75"/>
      <c r="H7" s="75"/>
      <c r="I7" s="74"/>
      <c r="J7" s="74"/>
      <c r="K7" s="74"/>
      <c r="L7" s="74"/>
      <c r="M7" s="74"/>
      <c r="N7" s="83"/>
      <c r="O7" s="83"/>
      <c r="P7" s="83"/>
      <c r="Q7" s="83"/>
      <c r="R7" s="84"/>
      <c r="S7" s="84"/>
      <c r="T7" s="84"/>
      <c r="U7" s="84"/>
      <c r="V7" s="84"/>
      <c r="W7" s="84"/>
      <c r="X7" s="85"/>
      <c r="Y7" s="85"/>
      <c r="Z7" s="85"/>
      <c r="AA7" s="71"/>
    </row>
    <row r="8" spans="1:27" s="3" customFormat="1" ht="45" customHeight="1" x14ac:dyDescent="0.15">
      <c r="A8" s="31" t="s">
        <v>29</v>
      </c>
      <c r="B8" s="31" t="s">
        <v>30</v>
      </c>
      <c r="C8" s="32" t="s">
        <v>31</v>
      </c>
      <c r="D8" s="32" t="s">
        <v>32</v>
      </c>
      <c r="E8" s="32" t="s">
        <v>33</v>
      </c>
      <c r="F8" s="32" t="s">
        <v>34</v>
      </c>
      <c r="G8" s="32" t="s">
        <v>35</v>
      </c>
      <c r="H8" s="32" t="s">
        <v>36</v>
      </c>
      <c r="I8" s="33" t="s">
        <v>37</v>
      </c>
      <c r="J8" s="34" t="s">
        <v>38</v>
      </c>
      <c r="K8" s="35" t="s">
        <v>39</v>
      </c>
      <c r="L8" s="35" t="s">
        <v>40</v>
      </c>
      <c r="M8" s="33" t="s">
        <v>41</v>
      </c>
      <c r="N8" s="33" t="s">
        <v>42</v>
      </c>
      <c r="O8" s="35" t="s">
        <v>43</v>
      </c>
      <c r="P8" s="35" t="s">
        <v>44</v>
      </c>
      <c r="Q8" s="35" t="s">
        <v>45</v>
      </c>
      <c r="R8" s="36" t="s">
        <v>46</v>
      </c>
      <c r="S8" s="36" t="s">
        <v>47</v>
      </c>
      <c r="T8" s="36" t="s">
        <v>48</v>
      </c>
      <c r="U8" s="37" t="s">
        <v>49</v>
      </c>
      <c r="V8" s="37" t="s">
        <v>50</v>
      </c>
      <c r="W8" s="37" t="s">
        <v>51</v>
      </c>
      <c r="X8" s="37" t="s">
        <v>52</v>
      </c>
      <c r="Y8" s="37" t="s">
        <v>53</v>
      </c>
      <c r="Z8" s="37" t="s">
        <v>54</v>
      </c>
      <c r="AA8" s="38" t="s">
        <v>55</v>
      </c>
    </row>
    <row r="9" spans="1:27" s="4" customFormat="1" ht="54.75" customHeight="1" x14ac:dyDescent="0.15">
      <c r="A9" s="39" t="s">
        <v>56</v>
      </c>
      <c r="B9" s="40" t="s">
        <v>57</v>
      </c>
      <c r="C9" s="41">
        <v>6695200</v>
      </c>
      <c r="D9" s="41">
        <v>6695200</v>
      </c>
      <c r="E9" s="41">
        <v>0</v>
      </c>
      <c r="F9" s="41">
        <v>0</v>
      </c>
      <c r="G9" s="41">
        <v>2916</v>
      </c>
      <c r="H9" s="41">
        <v>2960</v>
      </c>
      <c r="I9" s="41">
        <v>5876000</v>
      </c>
      <c r="J9" s="41"/>
      <c r="K9" s="41">
        <v>5627000</v>
      </c>
      <c r="L9" s="41">
        <v>0</v>
      </c>
      <c r="M9" s="41">
        <v>-1068200</v>
      </c>
      <c r="N9" s="41">
        <v>5920000</v>
      </c>
      <c r="O9" s="41">
        <v>5678500</v>
      </c>
      <c r="P9" s="41">
        <v>4610300</v>
      </c>
      <c r="Q9" s="41">
        <v>0</v>
      </c>
      <c r="R9" s="41">
        <v>4610300</v>
      </c>
      <c r="S9" s="41">
        <v>4610300</v>
      </c>
      <c r="T9" s="41">
        <v>0</v>
      </c>
      <c r="U9" s="41">
        <v>4149270</v>
      </c>
      <c r="V9" s="41">
        <v>4149270</v>
      </c>
      <c r="W9" s="41">
        <v>0</v>
      </c>
      <c r="X9" s="41">
        <v>461030</v>
      </c>
      <c r="Y9" s="41">
        <v>461030</v>
      </c>
      <c r="Z9" s="41">
        <v>0</v>
      </c>
      <c r="AA9" s="42"/>
    </row>
    <row r="10" spans="1:27" s="4" customFormat="1" ht="54.75" customHeight="1" x14ac:dyDescent="0.15">
      <c r="A10" s="21" t="s">
        <v>58</v>
      </c>
      <c r="B10" s="22" t="s">
        <v>59</v>
      </c>
      <c r="C10" s="23">
        <v>1421200</v>
      </c>
      <c r="D10" s="24">
        <v>1421200</v>
      </c>
      <c r="E10" s="24">
        <v>0</v>
      </c>
      <c r="F10" s="24"/>
      <c r="G10" s="25">
        <v>855</v>
      </c>
      <c r="H10" s="25">
        <v>805</v>
      </c>
      <c r="I10" s="26">
        <v>1660000</v>
      </c>
      <c r="J10" s="27">
        <v>0.85</v>
      </c>
      <c r="K10" s="23">
        <v>1411000</v>
      </c>
      <c r="L10" s="23"/>
      <c r="M10" s="26">
        <v>-10200</v>
      </c>
      <c r="N10" s="26">
        <v>1610000</v>
      </c>
      <c r="O10" s="23">
        <v>1368500</v>
      </c>
      <c r="P10" s="23">
        <v>1358300</v>
      </c>
      <c r="Q10" s="23"/>
      <c r="R10" s="23">
        <v>1358300</v>
      </c>
      <c r="S10" s="23">
        <v>1358300</v>
      </c>
      <c r="T10" s="23">
        <v>0</v>
      </c>
      <c r="U10" s="28">
        <v>1222470</v>
      </c>
      <c r="V10" s="23">
        <v>1222470</v>
      </c>
      <c r="W10" s="23">
        <v>0</v>
      </c>
      <c r="X10" s="23">
        <v>135830</v>
      </c>
      <c r="Y10" s="29">
        <v>135830</v>
      </c>
      <c r="Z10" s="23">
        <v>0</v>
      </c>
      <c r="AA10" s="20"/>
    </row>
    <row r="11" spans="1:27" s="4" customFormat="1" ht="54.75" customHeight="1" x14ac:dyDescent="0.15">
      <c r="A11" s="21"/>
      <c r="B11" s="30" t="s">
        <v>68</v>
      </c>
      <c r="C11" s="23">
        <f t="shared" ref="C11" si="0">D11-E11+F11</f>
        <v>697000</v>
      </c>
      <c r="D11" s="24">
        <v>697000</v>
      </c>
      <c r="E11" s="24">
        <v>0</v>
      </c>
      <c r="F11" s="24"/>
      <c r="G11" s="25">
        <v>429</v>
      </c>
      <c r="H11" s="25">
        <v>386</v>
      </c>
      <c r="I11" s="26">
        <f t="shared" ref="I11" si="1">(G11+H11)*1000</f>
        <v>815000</v>
      </c>
      <c r="J11" s="27">
        <v>0.85</v>
      </c>
      <c r="K11" s="23">
        <f t="shared" ref="K11" si="2">I11*J11</f>
        <v>692750</v>
      </c>
      <c r="L11" s="23"/>
      <c r="M11" s="26">
        <f t="shared" ref="M11:M18" si="3">K11-(C11-L11)</f>
        <v>-4250</v>
      </c>
      <c r="N11" s="26">
        <f t="shared" ref="N11" si="4">H11*2000</f>
        <v>772000</v>
      </c>
      <c r="O11" s="23">
        <f t="shared" ref="O11" si="5">N11*J11</f>
        <v>656200</v>
      </c>
      <c r="P11" s="23">
        <f t="shared" ref="P11" si="6">IF(O11+M11&lt;=0,0,O11+M11)</f>
        <v>651950</v>
      </c>
      <c r="Q11" s="23"/>
      <c r="R11" s="23">
        <f t="shared" ref="R11" si="7">ROUND(P11,0)+Q11</f>
        <v>651950</v>
      </c>
      <c r="S11" s="23">
        <v>651950</v>
      </c>
      <c r="T11" s="23"/>
      <c r="U11" s="28">
        <f>+V11+W11</f>
        <v>586755</v>
      </c>
      <c r="V11" s="23">
        <v>586755</v>
      </c>
      <c r="W11" s="23"/>
      <c r="X11" s="23">
        <f>+Y11+Z11</f>
        <v>65195</v>
      </c>
      <c r="Y11" s="29">
        <v>65195</v>
      </c>
      <c r="Z11" s="23"/>
      <c r="AA11" s="20"/>
    </row>
    <row r="12" spans="1:27" s="4" customFormat="1" ht="54.75" customHeight="1" x14ac:dyDescent="0.15">
      <c r="A12" s="21"/>
      <c r="B12" s="30" t="s">
        <v>69</v>
      </c>
      <c r="C12" s="23">
        <f t="shared" ref="C12:C14" si="8">D12-E12+F12</f>
        <v>477700</v>
      </c>
      <c r="D12" s="24">
        <v>477700</v>
      </c>
      <c r="E12" s="24"/>
      <c r="F12" s="24"/>
      <c r="G12" s="25">
        <v>281</v>
      </c>
      <c r="H12" s="25">
        <v>281</v>
      </c>
      <c r="I12" s="26">
        <f t="shared" ref="I12:I14" si="9">(G12+H12)*1000</f>
        <v>562000</v>
      </c>
      <c r="J12" s="27">
        <v>0.85</v>
      </c>
      <c r="K12" s="23">
        <f t="shared" ref="K12:K14" si="10">I12*J12</f>
        <v>477700</v>
      </c>
      <c r="L12" s="23"/>
      <c r="M12" s="26">
        <f t="shared" si="3"/>
        <v>0</v>
      </c>
      <c r="N12" s="26">
        <f t="shared" ref="N12:N14" si="11">H12*2000</f>
        <v>562000</v>
      </c>
      <c r="O12" s="23">
        <f t="shared" ref="O12:O14" si="12">N12*J12</f>
        <v>477700</v>
      </c>
      <c r="P12" s="23">
        <f t="shared" ref="P12:P14" si="13">IF(O12+M12&lt;=0,0,O12+M12)</f>
        <v>477700</v>
      </c>
      <c r="Q12" s="23"/>
      <c r="R12" s="23">
        <f t="shared" ref="R12:R14" si="14">ROUND(P12,0)+Q12</f>
        <v>477700</v>
      </c>
      <c r="S12" s="23">
        <v>477700</v>
      </c>
      <c r="T12" s="23"/>
      <c r="U12" s="28">
        <f t="shared" ref="U12:U14" si="15">+V12+W12</f>
        <v>429930</v>
      </c>
      <c r="V12" s="23">
        <v>429930</v>
      </c>
      <c r="W12" s="23"/>
      <c r="X12" s="23">
        <f t="shared" ref="X12:X14" si="16">+Y12+Z12</f>
        <v>47770</v>
      </c>
      <c r="Y12" s="29">
        <v>47770</v>
      </c>
      <c r="Z12" s="23"/>
      <c r="AA12" s="20"/>
    </row>
    <row r="13" spans="1:27" s="4" customFormat="1" ht="54.75" customHeight="1" x14ac:dyDescent="0.15">
      <c r="A13" s="21"/>
      <c r="B13" s="30" t="s">
        <v>70</v>
      </c>
      <c r="C13" s="23">
        <f t="shared" si="8"/>
        <v>195500</v>
      </c>
      <c r="D13" s="24">
        <v>195500</v>
      </c>
      <c r="E13" s="24"/>
      <c r="F13" s="24"/>
      <c r="G13" s="25">
        <v>115</v>
      </c>
      <c r="H13" s="25">
        <v>115</v>
      </c>
      <c r="I13" s="26">
        <f t="shared" si="9"/>
        <v>230000</v>
      </c>
      <c r="J13" s="27">
        <v>0.85</v>
      </c>
      <c r="K13" s="23">
        <f t="shared" si="10"/>
        <v>195500</v>
      </c>
      <c r="L13" s="23"/>
      <c r="M13" s="26">
        <f t="shared" si="3"/>
        <v>0</v>
      </c>
      <c r="N13" s="26">
        <f t="shared" si="11"/>
        <v>230000</v>
      </c>
      <c r="O13" s="23">
        <f t="shared" si="12"/>
        <v>195500</v>
      </c>
      <c r="P13" s="23">
        <f t="shared" si="13"/>
        <v>195500</v>
      </c>
      <c r="Q13" s="23"/>
      <c r="R13" s="23">
        <f t="shared" si="14"/>
        <v>195500</v>
      </c>
      <c r="S13" s="23">
        <v>195500</v>
      </c>
      <c r="T13" s="23"/>
      <c r="U13" s="28">
        <f t="shared" si="15"/>
        <v>175950</v>
      </c>
      <c r="V13" s="23">
        <v>175950</v>
      </c>
      <c r="W13" s="23"/>
      <c r="X13" s="23">
        <f t="shared" si="16"/>
        <v>19550</v>
      </c>
      <c r="Y13" s="29">
        <v>19550</v>
      </c>
      <c r="Z13" s="23"/>
      <c r="AA13" s="20"/>
    </row>
    <row r="14" spans="1:27" s="4" customFormat="1" ht="54.75" customHeight="1" x14ac:dyDescent="0.15">
      <c r="A14" s="21"/>
      <c r="B14" s="30" t="s">
        <v>71</v>
      </c>
      <c r="C14" s="23">
        <f t="shared" si="8"/>
        <v>51000</v>
      </c>
      <c r="D14" s="24">
        <v>51000</v>
      </c>
      <c r="E14" s="24"/>
      <c r="F14" s="24"/>
      <c r="G14" s="25">
        <v>30</v>
      </c>
      <c r="H14" s="25">
        <v>23</v>
      </c>
      <c r="I14" s="26">
        <f t="shared" si="9"/>
        <v>53000</v>
      </c>
      <c r="J14" s="27">
        <v>0.85</v>
      </c>
      <c r="K14" s="23">
        <f t="shared" si="10"/>
        <v>45050</v>
      </c>
      <c r="L14" s="23"/>
      <c r="M14" s="26">
        <f t="shared" si="3"/>
        <v>-5950</v>
      </c>
      <c r="N14" s="26">
        <f t="shared" si="11"/>
        <v>46000</v>
      </c>
      <c r="O14" s="23">
        <f t="shared" si="12"/>
        <v>39100</v>
      </c>
      <c r="P14" s="23">
        <f t="shared" si="13"/>
        <v>33150</v>
      </c>
      <c r="Q14" s="23"/>
      <c r="R14" s="23">
        <f t="shared" si="14"/>
        <v>33150</v>
      </c>
      <c r="S14" s="23">
        <v>33150</v>
      </c>
      <c r="T14" s="23"/>
      <c r="U14" s="28">
        <f t="shared" si="15"/>
        <v>29835</v>
      </c>
      <c r="V14" s="23">
        <v>29835</v>
      </c>
      <c r="W14" s="23"/>
      <c r="X14" s="23">
        <f t="shared" si="16"/>
        <v>3315</v>
      </c>
      <c r="Y14" s="29">
        <v>3315</v>
      </c>
      <c r="Z14" s="23"/>
      <c r="AA14" s="20"/>
    </row>
    <row r="15" spans="1:27" s="4" customFormat="1" ht="54.75" customHeight="1" x14ac:dyDescent="0.15">
      <c r="A15" s="21" t="s">
        <v>60</v>
      </c>
      <c r="B15" s="22" t="s">
        <v>61</v>
      </c>
      <c r="C15" s="23">
        <f t="shared" ref="C15:C16" si="17">D15-E15+F15</f>
        <v>1462000</v>
      </c>
      <c r="D15" s="24">
        <v>1462000</v>
      </c>
      <c r="E15" s="24">
        <v>0</v>
      </c>
      <c r="F15" s="24"/>
      <c r="G15" s="25">
        <v>490</v>
      </c>
      <c r="H15" s="25">
        <v>539</v>
      </c>
      <c r="I15" s="26">
        <f t="shared" ref="I15:I16" si="18">(G15+H15)*1000</f>
        <v>1029000</v>
      </c>
      <c r="J15" s="27">
        <v>1</v>
      </c>
      <c r="K15" s="23">
        <f t="shared" ref="K15:K16" si="19">I15*J15</f>
        <v>1029000</v>
      </c>
      <c r="L15" s="23"/>
      <c r="M15" s="26">
        <f t="shared" si="3"/>
        <v>-433000</v>
      </c>
      <c r="N15" s="26">
        <f t="shared" ref="N15:N16" si="20">H15*2000</f>
        <v>1078000</v>
      </c>
      <c r="O15" s="23">
        <f t="shared" ref="O15:O16" si="21">N15*J15</f>
        <v>1078000</v>
      </c>
      <c r="P15" s="23">
        <f t="shared" ref="P15:P16" si="22">IF(O15+M15&lt;=0,0,O15+M15)</f>
        <v>645000</v>
      </c>
      <c r="Q15" s="23"/>
      <c r="R15" s="23">
        <f t="shared" ref="R15:R16" si="23">ROUND(P15,0)+Q15</f>
        <v>645000</v>
      </c>
      <c r="S15" s="23">
        <f t="shared" ref="S15:S16" si="24">V15+Y15</f>
        <v>645000</v>
      </c>
      <c r="T15" s="23">
        <f t="shared" ref="T15:T16" si="25">W15+Z15</f>
        <v>0</v>
      </c>
      <c r="U15" s="28">
        <v>580500</v>
      </c>
      <c r="V15" s="23">
        <v>580500</v>
      </c>
      <c r="W15" s="23">
        <v>0</v>
      </c>
      <c r="X15" s="23">
        <f t="shared" ref="X15:X16" si="26">R15-U15</f>
        <v>64500</v>
      </c>
      <c r="Y15" s="29">
        <f t="shared" ref="Y15:Y16" si="27">X15</f>
        <v>64500</v>
      </c>
      <c r="Z15" s="23">
        <f t="shared" ref="Z15:Z16" si="28">X15-Y15</f>
        <v>0</v>
      </c>
      <c r="AA15" s="20"/>
    </row>
    <row r="16" spans="1:27" s="4" customFormat="1" ht="54.75" customHeight="1" x14ac:dyDescent="0.15">
      <c r="A16" s="21" t="s">
        <v>62</v>
      </c>
      <c r="B16" s="22" t="s">
        <v>63</v>
      </c>
      <c r="C16" s="23">
        <f t="shared" si="17"/>
        <v>2000000</v>
      </c>
      <c r="D16" s="24">
        <v>2000000</v>
      </c>
      <c r="E16" s="24">
        <v>0</v>
      </c>
      <c r="F16" s="24"/>
      <c r="G16" s="25">
        <v>810</v>
      </c>
      <c r="H16" s="25">
        <v>769</v>
      </c>
      <c r="I16" s="26">
        <f t="shared" si="18"/>
        <v>1579000</v>
      </c>
      <c r="J16" s="27">
        <v>1</v>
      </c>
      <c r="K16" s="23">
        <f t="shared" si="19"/>
        <v>1579000</v>
      </c>
      <c r="L16" s="23"/>
      <c r="M16" s="26">
        <f t="shared" si="3"/>
        <v>-421000</v>
      </c>
      <c r="N16" s="26">
        <f t="shared" si="20"/>
        <v>1538000</v>
      </c>
      <c r="O16" s="23">
        <f t="shared" si="21"/>
        <v>1538000</v>
      </c>
      <c r="P16" s="23">
        <f t="shared" si="22"/>
        <v>1117000</v>
      </c>
      <c r="Q16" s="23"/>
      <c r="R16" s="23">
        <f t="shared" si="23"/>
        <v>1117000</v>
      </c>
      <c r="S16" s="23">
        <f t="shared" si="24"/>
        <v>1117000</v>
      </c>
      <c r="T16" s="23">
        <f t="shared" si="25"/>
        <v>0</v>
      </c>
      <c r="U16" s="28">
        <v>1005300</v>
      </c>
      <c r="V16" s="23">
        <v>1005300</v>
      </c>
      <c r="W16" s="23">
        <v>0</v>
      </c>
      <c r="X16" s="23">
        <f t="shared" si="26"/>
        <v>111700</v>
      </c>
      <c r="Y16" s="29">
        <f t="shared" si="27"/>
        <v>111700</v>
      </c>
      <c r="Z16" s="23">
        <f t="shared" si="28"/>
        <v>0</v>
      </c>
      <c r="AA16" s="20"/>
    </row>
    <row r="17" spans="1:27" s="4" customFormat="1" ht="54.75" customHeight="1" x14ac:dyDescent="0.15">
      <c r="A17" s="21" t="s">
        <v>64</v>
      </c>
      <c r="B17" s="22" t="s">
        <v>65</v>
      </c>
      <c r="C17" s="23">
        <f t="shared" ref="C17:C18" si="29">D17-E17+F17</f>
        <v>920000</v>
      </c>
      <c r="D17" s="24">
        <v>920000</v>
      </c>
      <c r="E17" s="24">
        <v>0</v>
      </c>
      <c r="F17" s="24"/>
      <c r="G17" s="25">
        <v>425</v>
      </c>
      <c r="H17" s="25">
        <v>461</v>
      </c>
      <c r="I17" s="26">
        <f t="shared" ref="I17:I18" si="30">(G17+H17)*1000</f>
        <v>886000</v>
      </c>
      <c r="J17" s="27">
        <v>1</v>
      </c>
      <c r="K17" s="23">
        <f t="shared" ref="K17:K18" si="31">I17*J17</f>
        <v>886000</v>
      </c>
      <c r="L17" s="23"/>
      <c r="M17" s="26">
        <f t="shared" si="3"/>
        <v>-34000</v>
      </c>
      <c r="N17" s="26">
        <f t="shared" ref="N17:N18" si="32">H17*2000</f>
        <v>922000</v>
      </c>
      <c r="O17" s="23">
        <f t="shared" ref="O17:O18" si="33">N17*J17</f>
        <v>922000</v>
      </c>
      <c r="P17" s="23">
        <f t="shared" ref="P17:P18" si="34">IF(O17+M17&lt;=0,0,O17+M17)</f>
        <v>888000</v>
      </c>
      <c r="Q17" s="23"/>
      <c r="R17" s="23">
        <f t="shared" ref="R17:R18" si="35">ROUND(P17,0)+Q17</f>
        <v>888000</v>
      </c>
      <c r="S17" s="23">
        <f t="shared" ref="S17:S18" si="36">V17+Y17</f>
        <v>888000</v>
      </c>
      <c r="T17" s="23">
        <f t="shared" ref="T17:T18" si="37">W17+Z17</f>
        <v>0</v>
      </c>
      <c r="U17" s="28">
        <v>799200</v>
      </c>
      <c r="V17" s="23">
        <v>799200</v>
      </c>
      <c r="W17" s="23">
        <v>0</v>
      </c>
      <c r="X17" s="23">
        <f t="shared" ref="X17:X18" si="38">R17-U17</f>
        <v>88800</v>
      </c>
      <c r="Y17" s="29">
        <f t="shared" ref="Y17:Y18" si="39">X17</f>
        <v>88800</v>
      </c>
      <c r="Z17" s="23">
        <f t="shared" ref="Z17:Z18" si="40">X17-Y17</f>
        <v>0</v>
      </c>
      <c r="AA17" s="20"/>
    </row>
    <row r="18" spans="1:27" s="4" customFormat="1" ht="54.75" customHeight="1" x14ac:dyDescent="0.15">
      <c r="A18" s="21" t="s">
        <v>66</v>
      </c>
      <c r="B18" s="22" t="s">
        <v>67</v>
      </c>
      <c r="C18" s="23">
        <f t="shared" si="29"/>
        <v>892000</v>
      </c>
      <c r="D18" s="24">
        <v>892000</v>
      </c>
      <c r="E18" s="24">
        <v>0</v>
      </c>
      <c r="F18" s="24"/>
      <c r="G18" s="25">
        <v>336</v>
      </c>
      <c r="H18" s="25">
        <v>386</v>
      </c>
      <c r="I18" s="26">
        <f t="shared" si="30"/>
        <v>722000</v>
      </c>
      <c r="J18" s="27">
        <v>1</v>
      </c>
      <c r="K18" s="23">
        <f t="shared" si="31"/>
        <v>722000</v>
      </c>
      <c r="L18" s="23"/>
      <c r="M18" s="26">
        <f t="shared" si="3"/>
        <v>-170000</v>
      </c>
      <c r="N18" s="26">
        <f t="shared" si="32"/>
        <v>772000</v>
      </c>
      <c r="O18" s="23">
        <f t="shared" si="33"/>
        <v>772000</v>
      </c>
      <c r="P18" s="23">
        <f t="shared" si="34"/>
        <v>602000</v>
      </c>
      <c r="Q18" s="23"/>
      <c r="R18" s="23">
        <f t="shared" si="35"/>
        <v>602000</v>
      </c>
      <c r="S18" s="23">
        <f t="shared" si="36"/>
        <v>602000</v>
      </c>
      <c r="T18" s="23">
        <f t="shared" si="37"/>
        <v>0</v>
      </c>
      <c r="U18" s="28">
        <v>541800</v>
      </c>
      <c r="V18" s="23">
        <v>541800</v>
      </c>
      <c r="W18" s="23">
        <v>0</v>
      </c>
      <c r="X18" s="23">
        <f t="shared" si="38"/>
        <v>60200</v>
      </c>
      <c r="Y18" s="29">
        <f t="shared" si="39"/>
        <v>60200</v>
      </c>
      <c r="Z18" s="23">
        <f t="shared" si="40"/>
        <v>0</v>
      </c>
      <c r="AA18" s="20"/>
    </row>
    <row r="19" spans="1:27" x14ac:dyDescent="0.15">
      <c r="J19" s="6"/>
      <c r="L19" s="19"/>
      <c r="M19" s="19"/>
      <c r="N19" s="19"/>
      <c r="O19" s="19"/>
      <c r="P19" s="19"/>
      <c r="Q19" s="19"/>
    </row>
  </sheetData>
  <mergeCells count="36">
    <mergeCell ref="Y6:Y7"/>
    <mergeCell ref="Z6:Z7"/>
    <mergeCell ref="AA4:AA7"/>
    <mergeCell ref="N4:Q5"/>
    <mergeCell ref="R4:T5"/>
    <mergeCell ref="U4:W5"/>
    <mergeCell ref="X4:Z5"/>
    <mergeCell ref="S6:S7"/>
    <mergeCell ref="T6:T7"/>
    <mergeCell ref="U6:U7"/>
    <mergeCell ref="V6:V7"/>
    <mergeCell ref="W6:W7"/>
    <mergeCell ref="N6:N7"/>
    <mergeCell ref="O6:O7"/>
    <mergeCell ref="P6:P7"/>
    <mergeCell ref="J6:J7"/>
    <mergeCell ref="K6:K7"/>
    <mergeCell ref="L6:L7"/>
    <mergeCell ref="M6:M7"/>
    <mergeCell ref="X6:X7"/>
    <mergeCell ref="A4:A7"/>
    <mergeCell ref="B4:B7"/>
    <mergeCell ref="C6:C7"/>
    <mergeCell ref="A2:AA2"/>
    <mergeCell ref="Z3:AA3"/>
    <mergeCell ref="C4:M4"/>
    <mergeCell ref="C5:F5"/>
    <mergeCell ref="G5:M5"/>
    <mergeCell ref="D6:D7"/>
    <mergeCell ref="E6:E7"/>
    <mergeCell ref="F6:F7"/>
    <mergeCell ref="G6:G7"/>
    <mergeCell ref="H6:H7"/>
    <mergeCell ref="Q6:Q7"/>
    <mergeCell ref="R6:R7"/>
    <mergeCell ref="I6:I7"/>
  </mergeCells>
  <phoneticPr fontId="12" type="noConversion"/>
  <printOptions horizontalCentered="1"/>
  <pageMargins left="9.7916666666666693E-2" right="9.7916666666666693E-2" top="0.74791666666666701" bottom="0.74791666666666701" header="0.31388888888888899" footer="0.31388888888888899"/>
  <pageSetup paperSize="9" scale="42" fitToHeight="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高中助学金</vt:lpstr>
      <vt:lpstr>高中助学金!Print_Titles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</dc:creator>
  <cp:lastModifiedBy>财政局收发员(丘玮)</cp:lastModifiedBy>
  <cp:lastPrinted>2021-06-17T02:35:04Z</cp:lastPrinted>
  <dcterms:created xsi:type="dcterms:W3CDTF">2020-09-23T02:47:00Z</dcterms:created>
  <dcterms:modified xsi:type="dcterms:W3CDTF">2021-06-17T02:35:09Z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2052-10.8.0.6157</vt:lpwstr>
  </property>
</Properties>
</file>