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495" windowHeight="10365"/>
  </bookViews>
  <sheets>
    <sheet name="高中免学费" sheetId="11" r:id="rId1"/>
  </sheets>
  <definedNames>
    <definedName name="_xlnm._FilterDatabase" localSheetId="0" hidden="1">高中免学费!$A$8:$AA$18</definedName>
    <definedName name="_xlnm.Print_Titles" localSheetId="0">高中免学费!$3:$8</definedName>
  </definedNames>
  <calcPr calcId="145621"/>
</workbook>
</file>

<file path=xl/calcChain.xml><?xml version="1.0" encoding="utf-8"?>
<calcChain xmlns="http://schemas.openxmlformats.org/spreadsheetml/2006/main">
  <c r="M13" i="11" l="1"/>
  <c r="O13" i="11" s="1"/>
  <c r="M14" i="11"/>
  <c r="O14" i="11" s="1"/>
  <c r="Q13" i="11"/>
  <c r="R13" i="11" s="1"/>
  <c r="C13" i="11"/>
  <c r="C12" i="11"/>
  <c r="M12" i="11"/>
  <c r="O12" i="11" s="1"/>
  <c r="Q12" i="11"/>
  <c r="R12" i="11" s="1"/>
  <c r="C14" i="11"/>
  <c r="Q14" i="11"/>
  <c r="R14" i="11" s="1"/>
  <c r="Q11" i="11"/>
  <c r="R11" i="11" s="1"/>
  <c r="M11" i="11"/>
  <c r="O11" i="11" s="1"/>
  <c r="C11" i="11"/>
  <c r="P13" i="11" l="1"/>
  <c r="S13" i="11" s="1"/>
  <c r="Y13" i="11" s="1"/>
  <c r="AA13" i="11" s="1"/>
  <c r="P14" i="11"/>
  <c r="S14" i="11" s="1"/>
  <c r="Y14" i="11" s="1"/>
  <c r="AA14" i="11" s="1"/>
  <c r="P12" i="11"/>
  <c r="S12" i="11" s="1"/>
  <c r="Y12" i="11" s="1"/>
  <c r="AA12" i="11" s="1"/>
  <c r="P11" i="11"/>
  <c r="S11" i="11" s="1"/>
  <c r="T18" i="11"/>
  <c r="Q18" i="11"/>
  <c r="R18" i="11" s="1"/>
  <c r="M18" i="11"/>
  <c r="O18" i="11" s="1"/>
  <c r="C18" i="11"/>
  <c r="T17" i="11"/>
  <c r="Q17" i="11"/>
  <c r="R17" i="11" s="1"/>
  <c r="M17" i="11"/>
  <c r="O17" i="11" s="1"/>
  <c r="C17" i="11"/>
  <c r="T16" i="11"/>
  <c r="Q16" i="11"/>
  <c r="R16" i="11" s="1"/>
  <c r="M16" i="11"/>
  <c r="O16" i="11" s="1"/>
  <c r="C16" i="11"/>
  <c r="T15" i="11"/>
  <c r="Q15" i="11"/>
  <c r="R15" i="11" s="1"/>
  <c r="M15" i="11"/>
  <c r="O15" i="11" s="1"/>
  <c r="C15" i="11"/>
  <c r="Y11" i="11" l="1"/>
  <c r="AA11" i="11" s="1"/>
  <c r="P16" i="11"/>
  <c r="S16" i="11" s="1"/>
  <c r="P18" i="11"/>
  <c r="S18" i="11" s="1"/>
  <c r="P15" i="11"/>
  <c r="S15" i="11" s="1"/>
  <c r="P17" i="11"/>
  <c r="S17" i="11" s="1"/>
  <c r="Y18" i="11" l="1"/>
  <c r="AA18" i="11" s="1"/>
  <c r="U18" i="11"/>
  <c r="U17" i="11"/>
  <c r="Y17" i="11"/>
  <c r="AA17" i="11" s="1"/>
  <c r="Y16" i="11"/>
  <c r="AA16" i="11" s="1"/>
  <c r="U16" i="11"/>
  <c r="U15" i="11"/>
  <c r="Y15" i="11"/>
  <c r="AA15" i="11" s="1"/>
</calcChain>
</file>

<file path=xl/sharedStrings.xml><?xml version="1.0" encoding="utf-8"?>
<sst xmlns="http://schemas.openxmlformats.org/spreadsheetml/2006/main" count="81" uniqueCount="74">
  <si>
    <t>计算单位：人、元</t>
  </si>
  <si>
    <t>用款单位编码</t>
  </si>
  <si>
    <t>用款单位名称</t>
  </si>
  <si>
    <t>2020年资助资金使用情况</t>
  </si>
  <si>
    <t>核定全年安排的省级以上资金</t>
  </si>
  <si>
    <t>粤财科教[2020]298号文已安排省级以上资金</t>
  </si>
  <si>
    <t>此次安排省级以上资金</t>
  </si>
  <si>
    <t>下达金额</t>
  </si>
  <si>
    <t>资助情况</t>
  </si>
  <si>
    <t>合计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</si>
  <si>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</si>
  <si>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</si>
  <si>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</si>
  <si>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</si>
  <si>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</si>
  <si>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</si>
  <si>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</si>
  <si>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</si>
  <si>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2020年省级以上财政需追加金额</t>
  </si>
  <si>
    <t>预算总金额</t>
  </si>
  <si>
    <t>应分担金额</t>
  </si>
  <si>
    <t>清算后
应分担金额</t>
  </si>
  <si>
    <t>其中：中央资金</t>
  </si>
  <si>
    <t>其中：省级资金</t>
  </si>
  <si>
    <t>小计</t>
  </si>
  <si>
    <t>其中：省级资金（用中央资金置换）</t>
  </si>
  <si>
    <t>省外户籍学生</t>
  </si>
  <si>
    <t>省内户籍学生</t>
  </si>
  <si>
    <t>残疾学生</t>
  </si>
  <si>
    <t>A</t>
  </si>
  <si>
    <t>B</t>
  </si>
  <si>
    <t>D=F1-F2+E</t>
  </si>
  <si>
    <t>F1</t>
  </si>
  <si>
    <t>F2</t>
  </si>
  <si>
    <t>E</t>
  </si>
  <si>
    <t>G</t>
  </si>
  <si>
    <t>H</t>
  </si>
  <si>
    <t>I</t>
  </si>
  <si>
    <t>J</t>
  </si>
  <si>
    <t>K</t>
  </si>
  <si>
    <t>L</t>
  </si>
  <si>
    <t>M=(G+J)*1250+(I+L)*1925</t>
  </si>
  <si>
    <t>N</t>
  </si>
  <si>
    <t>O=M*N</t>
  </si>
  <si>
    <t>P=O-D</t>
  </si>
  <si>
    <t>Q=J*2500+K*1250+L*3850</t>
  </si>
  <si>
    <t>R=Q*N</t>
  </si>
  <si>
    <t>S=R+P&gt;=0</t>
  </si>
  <si>
    <t>T=t1+t2</t>
  </si>
  <si>
    <t>U=S-T</t>
  </si>
  <si>
    <t>s1</t>
  </si>
  <si>
    <t>t1</t>
  </si>
  <si>
    <t>u1</t>
  </si>
  <si>
    <t>s2=S-s1</t>
  </si>
  <si>
    <t>t2</t>
  </si>
  <si>
    <t>u2=s2-t2</t>
  </si>
  <si>
    <t>441499000</t>
  </si>
  <si>
    <t>梅州市</t>
  </si>
  <si>
    <t>441400000</t>
  </si>
  <si>
    <t>梅州市本级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</si>
  <si>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</si>
  <si>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</si>
  <si>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</si>
  <si>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</si>
  <si>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</si>
  <si>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</si>
  <si>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</si>
  <si>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</si>
  <si>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广东省2021年普通高中教育免学杂费补助安排明细表</t>
    <phoneticPr fontId="12" type="noConversion"/>
  </si>
  <si>
    <t>广东梅县东山中学</t>
  </si>
  <si>
    <t>梅州市曾宪梓中学</t>
  </si>
  <si>
    <t>梅州市培英中学</t>
  </si>
  <si>
    <t>梅州市梅雁中学</t>
    <phoneticPr fontId="12" type="noConversion"/>
  </si>
  <si>
    <t>附件3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</si>
</sst>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);[Red]\(0\)"/>
    <numFmt numFmtId="177" formatCode="#,##0_ ;[Red]\-#,##0\ "/>
    <numFmt numFmtId="178" formatCode="_ * #,##0_ ;_ * \-#,##0_ ;_ * &quot;-&quot;??_ ;_ @_ "/>
    <numFmt numFmtId="179" formatCode="0.0_ "/>
    <numFmt numFmtId="180" formatCode="#,##0.0_ ;[Red]\-#,##0.0\ "/>
  </numFmts>
  <fonts count="26" x14ac:knownFonts="1">
    <font>
      <sz val="11"/>
      <color theme="1"/>
      <name val="宋体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ajor"/>
    </font>
    <font>
      <sz val="36"/>
      <color theme="1"/>
      <name val="方正小标宋简体"/>
      <family val="3"/>
      <charset val="134"/>
    </font>
    <font>
      <sz val="20"/>
      <color theme="1"/>
      <name val="黑体"/>
      <family val="3"/>
      <charset val="134"/>
    </font>
    <font>
      <sz val="14"/>
      <name val="黑体"/>
      <family val="3"/>
      <charset val="134"/>
    </font>
    <font>
      <sz val="20"/>
      <name val="黑体"/>
      <family val="3"/>
      <charset val="134"/>
    </font>
    <font>
      <sz val="14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901333658864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/>
    <xf numFmtId="0" fontId="7" fillId="0" borderId="0"/>
    <xf numFmtId="0" fontId="10" fillId="0" borderId="0"/>
  </cellStyleXfs>
  <cellXfs count="7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178" fontId="0" fillId="0" borderId="0" xfId="1" applyNumberFormat="1" applyFo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77" fontId="8" fillId="2" borderId="0" xfId="0" applyNumberFormat="1" applyFont="1" applyFill="1" applyAlignment="1">
      <alignment horizontal="center" vertical="center"/>
    </xf>
    <xf numFmtId="177" fontId="6" fillId="2" borderId="0" xfId="7" applyNumberFormat="1" applyFont="1" applyFill="1" applyBorder="1" applyAlignment="1">
      <alignment horizontal="center" vertical="center" wrapText="1"/>
    </xf>
    <xf numFmtId="177" fontId="5" fillId="2" borderId="0" xfId="0" applyNumberFormat="1" applyFont="1" applyFill="1" applyBorder="1" applyAlignment="1">
      <alignment horizontal="center" vertical="center"/>
    </xf>
    <xf numFmtId="178" fontId="9" fillId="2" borderId="0" xfId="1" applyNumberFormat="1" applyFont="1" applyFill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9" fontId="14" fillId="2" borderId="1" xfId="2" applyFont="1" applyFill="1" applyBorder="1" applyAlignment="1">
      <alignment horizontal="center" vertical="center" wrapText="1"/>
    </xf>
    <xf numFmtId="180" fontId="14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9" fontId="15" fillId="0" borderId="1" xfId="0" applyNumberFormat="1" applyFont="1" applyFill="1" applyBorder="1" applyAlignment="1">
      <alignment horizontal="center" vertical="center" wrapText="1"/>
    </xf>
    <xf numFmtId="179" fontId="15" fillId="2" borderId="1" xfId="0" applyNumberFormat="1" applyFont="1" applyFill="1" applyBorder="1" applyAlignment="1">
      <alignment horizontal="center" vertical="center" wrapText="1"/>
    </xf>
    <xf numFmtId="176" fontId="16" fillId="3" borderId="1" xfId="8" applyNumberFormat="1" applyFont="1" applyFill="1" applyBorder="1" applyAlignment="1" applyProtection="1">
      <alignment horizontal="center" vertical="center" wrapText="1"/>
      <protection locked="0"/>
    </xf>
    <xf numFmtId="0" fontId="17" fillId="3" borderId="1" xfId="7" applyFont="1" applyFill="1" applyBorder="1" applyAlignment="1">
      <alignment horizontal="center" vertical="center" wrapText="1"/>
    </xf>
    <xf numFmtId="177" fontId="17" fillId="3" borderId="1" xfId="7" applyNumberFormat="1" applyFont="1" applyFill="1" applyBorder="1" applyAlignment="1">
      <alignment horizontal="center" vertical="center" wrapText="1"/>
    </xf>
    <xf numFmtId="176" fontId="18" fillId="0" borderId="1" xfId="8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7" applyFont="1" applyFill="1" applyBorder="1" applyAlignment="1">
      <alignment horizontal="left" vertical="center" wrapText="1"/>
    </xf>
    <xf numFmtId="177" fontId="19" fillId="2" borderId="1" xfId="0" applyNumberFormat="1" applyFont="1" applyFill="1" applyBorder="1" applyAlignment="1">
      <alignment horizontal="right" vertical="center" wrapText="1"/>
    </xf>
    <xf numFmtId="177" fontId="20" fillId="2" borderId="1" xfId="3" applyNumberFormat="1" applyFont="1" applyFill="1" applyBorder="1" applyAlignment="1">
      <alignment horizontal="right" vertical="center"/>
    </xf>
    <xf numFmtId="0" fontId="19" fillId="2" borderId="1" xfId="0" applyFont="1" applyFill="1" applyBorder="1">
      <alignment vertical="center"/>
    </xf>
    <xf numFmtId="177" fontId="19" fillId="2" borderId="1" xfId="4" applyNumberFormat="1" applyFont="1" applyFill="1" applyBorder="1" applyAlignment="1">
      <alignment horizontal="right" vertical="center" wrapText="1"/>
    </xf>
    <xf numFmtId="9" fontId="13" fillId="2" borderId="1" xfId="2" applyFont="1" applyFill="1" applyBorder="1" applyAlignment="1" applyProtection="1">
      <alignment horizontal="center" vertical="center" wrapText="1"/>
    </xf>
    <xf numFmtId="178" fontId="19" fillId="2" borderId="1" xfId="1" applyNumberFormat="1" applyFont="1" applyFill="1" applyBorder="1" applyAlignment="1">
      <alignment horizontal="right" vertical="center" wrapText="1"/>
    </xf>
    <xf numFmtId="0" fontId="19" fillId="0" borderId="0" xfId="0" applyFont="1">
      <alignment vertical="center"/>
    </xf>
    <xf numFmtId="0" fontId="19" fillId="2" borderId="0" xfId="0" applyFont="1" applyFill="1">
      <alignment vertical="center"/>
    </xf>
    <xf numFmtId="178" fontId="19" fillId="0" borderId="0" xfId="1" applyNumberFormat="1" applyFont="1">
      <alignment vertical="center"/>
    </xf>
    <xf numFmtId="0" fontId="19" fillId="2" borderId="0" xfId="0" applyFont="1" applyFill="1" applyAlignment="1">
      <alignment horizontal="center" vertical="center"/>
    </xf>
    <xf numFmtId="0" fontId="13" fillId="0" borderId="2" xfId="7" applyNumberFormat="1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4" applyNumberFormat="1" applyFont="1" applyFill="1" applyBorder="1" applyAlignment="1">
      <alignment horizontal="center" vertical="center" wrapText="1"/>
    </xf>
    <xf numFmtId="0" fontId="23" fillId="0" borderId="1" xfId="4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179" fontId="24" fillId="0" borderId="7" xfId="0" applyNumberFormat="1" applyFont="1" applyFill="1" applyBorder="1" applyAlignment="1">
      <alignment horizontal="center" vertical="center" wrapText="1"/>
    </xf>
    <xf numFmtId="179" fontId="24" fillId="0" borderId="8" xfId="0" applyNumberFormat="1" applyFont="1" applyFill="1" applyBorder="1" applyAlignment="1">
      <alignment horizontal="center" vertical="center" wrapText="1"/>
    </xf>
    <xf numFmtId="179" fontId="24" fillId="0" borderId="9" xfId="0" applyNumberFormat="1" applyFont="1" applyFill="1" applyBorder="1" applyAlignment="1">
      <alignment horizontal="center" vertical="center" wrapText="1"/>
    </xf>
    <xf numFmtId="179" fontId="24" fillId="4" borderId="7" xfId="0" applyNumberFormat="1" applyFont="1" applyFill="1" applyBorder="1" applyAlignment="1">
      <alignment horizontal="center" vertical="center" wrapText="1"/>
    </xf>
    <xf numFmtId="179" fontId="24" fillId="4" borderId="8" xfId="0" applyNumberFormat="1" applyFont="1" applyFill="1" applyBorder="1" applyAlignment="1">
      <alignment horizontal="center" vertical="center" wrapText="1"/>
    </xf>
    <xf numFmtId="179" fontId="24" fillId="4" borderId="9" xfId="0" applyNumberFormat="1" applyFont="1" applyFill="1" applyBorder="1" applyAlignment="1">
      <alignment horizontal="center" vertical="center" wrapText="1"/>
    </xf>
    <xf numFmtId="0" fontId="22" fillId="2" borderId="2" xfId="4" applyFont="1" applyFill="1" applyBorder="1" applyAlignment="1">
      <alignment horizontal="center" vertical="center" wrapText="1"/>
    </xf>
    <xf numFmtId="0" fontId="22" fillId="2" borderId="3" xfId="4" applyFont="1" applyFill="1" applyBorder="1" applyAlignment="1">
      <alignment horizontal="center" vertical="center" wrapText="1"/>
    </xf>
    <xf numFmtId="179" fontId="24" fillId="0" borderId="10" xfId="0" applyNumberFormat="1" applyFont="1" applyFill="1" applyBorder="1" applyAlignment="1">
      <alignment horizontal="center" vertical="center" wrapText="1"/>
    </xf>
    <xf numFmtId="179" fontId="24" fillId="0" borderId="11" xfId="0" applyNumberFormat="1" applyFont="1" applyFill="1" applyBorder="1" applyAlignment="1">
      <alignment horizontal="center" vertical="center" wrapText="1"/>
    </xf>
    <xf numFmtId="179" fontId="24" fillId="0" borderId="12" xfId="0" applyNumberFormat="1" applyFont="1" applyFill="1" applyBorder="1" applyAlignment="1">
      <alignment horizontal="center" vertical="center" wrapText="1"/>
    </xf>
    <xf numFmtId="179" fontId="24" fillId="4" borderId="10" xfId="0" applyNumberFormat="1" applyFont="1" applyFill="1" applyBorder="1" applyAlignment="1">
      <alignment horizontal="center" vertical="center" wrapText="1"/>
    </xf>
    <xf numFmtId="179" fontId="24" fillId="4" borderId="11" xfId="0" applyNumberFormat="1" applyFont="1" applyFill="1" applyBorder="1" applyAlignment="1">
      <alignment horizontal="center" vertical="center" wrapText="1"/>
    </xf>
    <xf numFmtId="179" fontId="24" fillId="4" borderId="12" xfId="0" applyNumberFormat="1" applyFont="1" applyFill="1" applyBorder="1" applyAlignment="1">
      <alignment horizontal="center" vertical="center" wrapText="1"/>
    </xf>
    <xf numFmtId="179" fontId="23" fillId="0" borderId="4" xfId="0" applyNumberFormat="1" applyFont="1" applyFill="1" applyBorder="1" applyAlignment="1">
      <alignment horizontal="center" vertical="center" wrapText="1"/>
    </xf>
    <xf numFmtId="179" fontId="23" fillId="2" borderId="4" xfId="0" applyNumberFormat="1" applyFont="1" applyFill="1" applyBorder="1" applyAlignment="1">
      <alignment horizontal="center" vertical="center" wrapText="1"/>
    </xf>
    <xf numFmtId="178" fontId="23" fillId="4" borderId="4" xfId="1" applyNumberFormat="1" applyFont="1" applyFill="1" applyBorder="1" applyAlignment="1">
      <alignment horizontal="center" vertical="center" wrapText="1"/>
    </xf>
    <xf numFmtId="179" fontId="23" fillId="4" borderId="4" xfId="0" applyNumberFormat="1" applyFont="1" applyFill="1" applyBorder="1" applyAlignment="1">
      <alignment horizontal="center" vertical="center" wrapText="1"/>
    </xf>
    <xf numFmtId="179" fontId="23" fillId="0" borderId="5" xfId="0" applyNumberFormat="1" applyFont="1" applyFill="1" applyBorder="1" applyAlignment="1">
      <alignment horizontal="center" vertical="center" wrapText="1"/>
    </xf>
    <xf numFmtId="179" fontId="23" fillId="2" borderId="5" xfId="0" applyNumberFormat="1" applyFont="1" applyFill="1" applyBorder="1" applyAlignment="1">
      <alignment horizontal="center" vertical="center" wrapText="1"/>
    </xf>
    <xf numFmtId="178" fontId="23" fillId="4" borderId="5" xfId="1" applyNumberFormat="1" applyFont="1" applyFill="1" applyBorder="1" applyAlignment="1">
      <alignment horizontal="center" vertical="center" wrapText="1"/>
    </xf>
    <xf numFmtId="179" fontId="23" fillId="4" borderId="5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23" fillId="2" borderId="4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5" xfId="4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</cellXfs>
  <cellStyles count="10">
    <cellStyle name="百分比" xfId="2" builtinId="5"/>
    <cellStyle name="常规" xfId="0" builtinId="0"/>
    <cellStyle name="常规 2" xfId="3"/>
    <cellStyle name="常规 3" xfId="4"/>
    <cellStyle name="常规 4" xfId="5"/>
    <cellStyle name="常规_2011年秋季学期广东省普通高中国家助学金安排表" xfId="7"/>
    <cellStyle name="常规_越秀" xfId="8"/>
    <cellStyle name="千位分隔" xfId="1" builtinId="3"/>
    <cellStyle name="千位分隔 2" xfId="6"/>
    <cellStyle name="样式 1" xfId="9"/>
  </cellStyles>
  <dxfs count="0"/>
  <tableStyles count="0" defaultTableStyle="TableStyleMedium2" defaultPivotStyle="PivotStyleLight16"/>
  <colors>
    <mruColors>
      <color rgb="FFFFFFCC"/>
      <color rgb="FFFFFF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20"/>
  <sheetViews>
    <sheetView tabSelected="1" zoomScale="70" zoomScaleNormal="70" workbookViewId="0">
      <selection activeCell="V11" sqref="V11"/>
    </sheetView>
  </sheetViews>
  <sheetFormatPr defaultColWidth="9" defaultRowHeight="13.5" x14ac:dyDescent="0.15"/>
  <cols>
    <col min="1" max="1" width="17.75" customWidth="1"/>
    <col min="2" max="2" width="25.5" customWidth="1"/>
    <col min="3" max="6" width="18.125" style="1" customWidth="1"/>
    <col min="7" max="12" width="12.125" style="1" customWidth="1"/>
    <col min="13" max="13" width="18.125" style="1" customWidth="1"/>
    <col min="14" max="14" width="10.125" style="5" customWidth="1"/>
    <col min="15" max="19" width="18.125" style="1" customWidth="1"/>
    <col min="20" max="23" width="18.125" customWidth="1"/>
    <col min="24" max="24" width="18.125" style="1" customWidth="1"/>
    <col min="25" max="26" width="18.125" style="6" customWidth="1"/>
    <col min="27" max="27" width="18.125" customWidth="1"/>
    <col min="29" max="29" width="27.375" customWidth="1"/>
  </cols>
  <sheetData>
    <row r="1" spans="1:27" ht="25.5" x14ac:dyDescent="0.15">
      <c r="A1" s="39" t="s">
        <v>73</v>
      </c>
    </row>
    <row r="2" spans="1:27" s="1" customFormat="1" ht="52.9" customHeight="1" x14ac:dyDescent="0.15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1" customFormat="1" ht="42.6" customHeight="1" x14ac:dyDescent="0.1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11"/>
      <c r="U3" s="11"/>
      <c r="V3" s="12"/>
      <c r="W3" s="12"/>
      <c r="X3" s="13"/>
      <c r="Y3" s="13"/>
      <c r="Z3" s="67" t="s">
        <v>0</v>
      </c>
      <c r="AA3" s="67"/>
    </row>
    <row r="4" spans="1:27" s="2" customFormat="1" ht="42" customHeight="1" x14ac:dyDescent="0.15">
      <c r="A4" s="40" t="s">
        <v>1</v>
      </c>
      <c r="B4" s="41" t="s">
        <v>2</v>
      </c>
      <c r="C4" s="42" t="s">
        <v>3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45" t="s">
        <v>4</v>
      </c>
      <c r="R4" s="46"/>
      <c r="S4" s="46"/>
      <c r="T4" s="46"/>
      <c r="U4" s="47"/>
      <c r="V4" s="45" t="s">
        <v>5</v>
      </c>
      <c r="W4" s="46"/>
      <c r="X4" s="46"/>
      <c r="Y4" s="48" t="s">
        <v>6</v>
      </c>
      <c r="Z4" s="49"/>
      <c r="AA4" s="50"/>
    </row>
    <row r="5" spans="1:27" s="2" customFormat="1" ht="42" customHeight="1" x14ac:dyDescent="0.15">
      <c r="A5" s="40"/>
      <c r="B5" s="41"/>
      <c r="C5" s="51" t="s">
        <v>7</v>
      </c>
      <c r="D5" s="52"/>
      <c r="E5" s="52"/>
      <c r="F5" s="52"/>
      <c r="G5" s="42" t="s">
        <v>8</v>
      </c>
      <c r="H5" s="43"/>
      <c r="I5" s="43"/>
      <c r="J5" s="43"/>
      <c r="K5" s="43"/>
      <c r="L5" s="43"/>
      <c r="M5" s="43"/>
      <c r="N5" s="43"/>
      <c r="O5" s="43"/>
      <c r="P5" s="44"/>
      <c r="Q5" s="53"/>
      <c r="R5" s="54"/>
      <c r="S5" s="54"/>
      <c r="T5" s="54"/>
      <c r="U5" s="55"/>
      <c r="V5" s="53"/>
      <c r="W5" s="54"/>
      <c r="X5" s="54"/>
      <c r="Y5" s="56"/>
      <c r="Z5" s="57"/>
      <c r="AA5" s="58"/>
    </row>
    <row r="6" spans="1:27" s="2" customFormat="1" ht="42" customHeight="1" x14ac:dyDescent="0.15">
      <c r="A6" s="40"/>
      <c r="B6" s="41"/>
      <c r="C6" s="68" t="s">
        <v>9</v>
      </c>
      <c r="D6" s="68" t="s">
        <v>10</v>
      </c>
      <c r="E6" s="68" t="s">
        <v>11</v>
      </c>
      <c r="F6" s="68" t="s">
        <v>12</v>
      </c>
      <c r="G6" s="69" t="s">
        <v>13</v>
      </c>
      <c r="H6" s="69"/>
      <c r="I6" s="69"/>
      <c r="J6" s="69" t="s">
        <v>14</v>
      </c>
      <c r="K6" s="69"/>
      <c r="L6" s="69"/>
      <c r="M6" s="68" t="s">
        <v>15</v>
      </c>
      <c r="N6" s="68" t="s">
        <v>16</v>
      </c>
      <c r="O6" s="68" t="s">
        <v>17</v>
      </c>
      <c r="P6" s="68" t="s">
        <v>18</v>
      </c>
      <c r="Q6" s="72" t="s">
        <v>19</v>
      </c>
      <c r="R6" s="72" t="s">
        <v>20</v>
      </c>
      <c r="S6" s="72" t="s">
        <v>21</v>
      </c>
      <c r="T6" s="59" t="s">
        <v>22</v>
      </c>
      <c r="U6" s="59" t="s">
        <v>23</v>
      </c>
      <c r="V6" s="59" t="s">
        <v>24</v>
      </c>
      <c r="W6" s="59" t="s">
        <v>22</v>
      </c>
      <c r="X6" s="60" t="s">
        <v>23</v>
      </c>
      <c r="Y6" s="61" t="s">
        <v>24</v>
      </c>
      <c r="Z6" s="61" t="s">
        <v>22</v>
      </c>
      <c r="AA6" s="62" t="s">
        <v>25</v>
      </c>
    </row>
    <row r="7" spans="1:27" s="2" customFormat="1" ht="42" customHeight="1" x14ac:dyDescent="0.15">
      <c r="A7" s="40"/>
      <c r="B7" s="41"/>
      <c r="C7" s="70"/>
      <c r="D7" s="70"/>
      <c r="E7" s="70"/>
      <c r="F7" s="70"/>
      <c r="G7" s="71" t="s">
        <v>26</v>
      </c>
      <c r="H7" s="71" t="s">
        <v>27</v>
      </c>
      <c r="I7" s="71" t="s">
        <v>28</v>
      </c>
      <c r="J7" s="71" t="s">
        <v>26</v>
      </c>
      <c r="K7" s="71" t="s">
        <v>27</v>
      </c>
      <c r="L7" s="71" t="s">
        <v>28</v>
      </c>
      <c r="M7" s="70"/>
      <c r="N7" s="70"/>
      <c r="O7" s="70"/>
      <c r="P7" s="70"/>
      <c r="Q7" s="73"/>
      <c r="R7" s="73"/>
      <c r="S7" s="73"/>
      <c r="T7" s="63"/>
      <c r="U7" s="63"/>
      <c r="V7" s="63"/>
      <c r="W7" s="63"/>
      <c r="X7" s="64"/>
      <c r="Y7" s="65"/>
      <c r="Z7" s="65"/>
      <c r="AA7" s="66"/>
    </row>
    <row r="8" spans="1:27" s="3" customFormat="1" ht="67.5" customHeight="1" x14ac:dyDescent="0.15">
      <c r="A8" s="14" t="s">
        <v>29</v>
      </c>
      <c r="B8" s="14" t="s">
        <v>30</v>
      </c>
      <c r="C8" s="15" t="s">
        <v>31</v>
      </c>
      <c r="D8" s="15" t="s">
        <v>32</v>
      </c>
      <c r="E8" s="15" t="s">
        <v>33</v>
      </c>
      <c r="F8" s="15" t="s">
        <v>34</v>
      </c>
      <c r="G8" s="15" t="s">
        <v>35</v>
      </c>
      <c r="H8" s="15" t="s">
        <v>36</v>
      </c>
      <c r="I8" s="15" t="s">
        <v>37</v>
      </c>
      <c r="J8" s="15" t="s">
        <v>38</v>
      </c>
      <c r="K8" s="15" t="s">
        <v>39</v>
      </c>
      <c r="L8" s="15" t="s">
        <v>40</v>
      </c>
      <c r="M8" s="16" t="s">
        <v>41</v>
      </c>
      <c r="N8" s="17" t="s">
        <v>42</v>
      </c>
      <c r="O8" s="18" t="s">
        <v>43</v>
      </c>
      <c r="P8" s="16" t="s">
        <v>44</v>
      </c>
      <c r="Q8" s="16" t="s">
        <v>45</v>
      </c>
      <c r="R8" s="18" t="s">
        <v>46</v>
      </c>
      <c r="S8" s="18" t="s">
        <v>47</v>
      </c>
      <c r="T8" s="19" t="s">
        <v>48</v>
      </c>
      <c r="U8" s="19" t="s">
        <v>49</v>
      </c>
      <c r="V8" s="20" t="s">
        <v>50</v>
      </c>
      <c r="W8" s="20" t="s">
        <v>51</v>
      </c>
      <c r="X8" s="21" t="s">
        <v>52</v>
      </c>
      <c r="Y8" s="20" t="s">
        <v>53</v>
      </c>
      <c r="Z8" s="20" t="s">
        <v>54</v>
      </c>
      <c r="AA8" s="21" t="s">
        <v>55</v>
      </c>
    </row>
    <row r="9" spans="1:27" s="4" customFormat="1" ht="52.5" customHeight="1" x14ac:dyDescent="0.15">
      <c r="A9" s="22" t="s">
        <v>56</v>
      </c>
      <c r="B9" s="23" t="s">
        <v>57</v>
      </c>
      <c r="C9" s="24">
        <v>256195.5</v>
      </c>
      <c r="D9" s="24">
        <v>179347.5</v>
      </c>
      <c r="E9" s="24">
        <v>-50148</v>
      </c>
      <c r="F9" s="24">
        <v>26700</v>
      </c>
      <c r="G9" s="24">
        <v>35</v>
      </c>
      <c r="H9" s="24">
        <v>719</v>
      </c>
      <c r="I9" s="24">
        <v>24</v>
      </c>
      <c r="J9" s="24">
        <v>51</v>
      </c>
      <c r="K9" s="24">
        <v>625</v>
      </c>
      <c r="L9" s="24">
        <v>30</v>
      </c>
      <c r="M9" s="24">
        <v>211450</v>
      </c>
      <c r="N9" s="24"/>
      <c r="O9" s="24">
        <v>207265</v>
      </c>
      <c r="P9" s="24">
        <v>-48930.5</v>
      </c>
      <c r="Q9" s="24">
        <v>1024250</v>
      </c>
      <c r="R9" s="24">
        <v>1011860</v>
      </c>
      <c r="S9" s="24">
        <v>962930</v>
      </c>
      <c r="T9" s="24">
        <v>962930</v>
      </c>
      <c r="U9" s="24">
        <v>0</v>
      </c>
      <c r="V9" s="24">
        <v>866637</v>
      </c>
      <c r="W9" s="24">
        <v>866637</v>
      </c>
      <c r="X9" s="24">
        <v>0</v>
      </c>
      <c r="Y9" s="24">
        <v>96293</v>
      </c>
      <c r="Z9" s="24">
        <v>96293</v>
      </c>
      <c r="AA9" s="24">
        <v>0</v>
      </c>
    </row>
    <row r="10" spans="1:27" s="4" customFormat="1" ht="52.5" customHeight="1" x14ac:dyDescent="0.15">
      <c r="A10" s="25" t="s">
        <v>58</v>
      </c>
      <c r="B10" s="26" t="s">
        <v>59</v>
      </c>
      <c r="C10" s="27">
        <v>15295.5</v>
      </c>
      <c r="D10" s="28">
        <v>13897.5</v>
      </c>
      <c r="E10" s="28">
        <v>-1398</v>
      </c>
      <c r="F10" s="28">
        <v>0</v>
      </c>
      <c r="G10" s="29">
        <v>6</v>
      </c>
      <c r="H10" s="29">
        <v>143</v>
      </c>
      <c r="I10" s="29">
        <v>7</v>
      </c>
      <c r="J10" s="29">
        <v>4</v>
      </c>
      <c r="K10" s="29">
        <v>55</v>
      </c>
      <c r="L10" s="29">
        <v>1</v>
      </c>
      <c r="M10" s="30">
        <v>27900</v>
      </c>
      <c r="N10" s="31">
        <v>0.85</v>
      </c>
      <c r="O10" s="32">
        <v>23715</v>
      </c>
      <c r="P10" s="30">
        <v>8419.5</v>
      </c>
      <c r="Q10" s="30">
        <v>82600</v>
      </c>
      <c r="R10" s="27">
        <v>70210</v>
      </c>
      <c r="S10" s="27">
        <v>78630</v>
      </c>
      <c r="T10" s="27">
        <v>78630</v>
      </c>
      <c r="U10" s="27">
        <v>0</v>
      </c>
      <c r="V10" s="27">
        <v>70767</v>
      </c>
      <c r="W10" s="27">
        <v>70767</v>
      </c>
      <c r="X10" s="27">
        <v>0</v>
      </c>
      <c r="Y10" s="32">
        <v>7863</v>
      </c>
      <c r="Z10" s="32">
        <v>7863</v>
      </c>
      <c r="AA10" s="27">
        <v>0</v>
      </c>
    </row>
    <row r="11" spans="1:27" s="4" customFormat="1" ht="52.5" customHeight="1" x14ac:dyDescent="0.15">
      <c r="A11" s="25"/>
      <c r="B11" s="37" t="s">
        <v>69</v>
      </c>
      <c r="C11" s="27">
        <f t="shared" ref="C11" si="0">D11-E11+F11</f>
        <v>12024</v>
      </c>
      <c r="D11" s="28">
        <v>10626</v>
      </c>
      <c r="E11" s="28">
        <v>-1398</v>
      </c>
      <c r="F11" s="28"/>
      <c r="G11" s="29">
        <v>3</v>
      </c>
      <c r="H11" s="29">
        <v>82</v>
      </c>
      <c r="I11" s="29">
        <v>6</v>
      </c>
      <c r="J11" s="29"/>
      <c r="K11" s="29"/>
      <c r="L11" s="29"/>
      <c r="M11" s="30">
        <f t="shared" ref="M11" si="1">(G11+J11)*1250+(I11+L11)*1925</f>
        <v>15300</v>
      </c>
      <c r="N11" s="31">
        <v>0.85</v>
      </c>
      <c r="O11" s="32">
        <f t="shared" ref="O11" si="2">ROUND(M11*N11,0)</f>
        <v>13005</v>
      </c>
      <c r="P11" s="30">
        <f t="shared" ref="P11" si="3">O11-C11</f>
        <v>981</v>
      </c>
      <c r="Q11" s="30">
        <f t="shared" ref="Q11" si="4">ROUND(J11*2500+K11*1250+L11*3850,0)</f>
        <v>0</v>
      </c>
      <c r="R11" s="27">
        <f t="shared" ref="R11" si="5">ROUND(Q11*N11,0)</f>
        <v>0</v>
      </c>
      <c r="S11" s="27">
        <f t="shared" ref="S11" si="6">ROUND(IF((R11+P11)&lt;=0,0,R11+P11),0)</f>
        <v>981</v>
      </c>
      <c r="T11" s="27">
        <v>981</v>
      </c>
      <c r="U11" s="27"/>
      <c r="V11" s="27">
        <v>883</v>
      </c>
      <c r="W11" s="27">
        <v>883</v>
      </c>
      <c r="X11" s="27">
        <v>0</v>
      </c>
      <c r="Y11" s="32">
        <f>ROUND(S11-V11,0)</f>
        <v>98</v>
      </c>
      <c r="Z11" s="32">
        <v>98</v>
      </c>
      <c r="AA11" s="27">
        <f t="shared" ref="AA11" si="7">ROUND(Y11-Z11,0)</f>
        <v>0</v>
      </c>
    </row>
    <row r="12" spans="1:27" s="4" customFormat="1" ht="52.5" customHeight="1" x14ac:dyDescent="0.15">
      <c r="A12" s="25"/>
      <c r="B12" s="37" t="s">
        <v>70</v>
      </c>
      <c r="C12" s="27">
        <f t="shared" ref="C12:C14" si="8">D12-E12+F12</f>
        <v>3272</v>
      </c>
      <c r="D12" s="28">
        <v>3272</v>
      </c>
      <c r="E12" s="28"/>
      <c r="F12" s="28"/>
      <c r="G12" s="29">
        <v>3</v>
      </c>
      <c r="H12" s="29">
        <v>56</v>
      </c>
      <c r="I12" s="29">
        <v>1</v>
      </c>
      <c r="J12" s="29">
        <v>4</v>
      </c>
      <c r="K12" s="29">
        <v>52</v>
      </c>
      <c r="L12" s="29">
        <v>1</v>
      </c>
      <c r="M12" s="30">
        <f t="shared" ref="M12:M14" si="9">(G12+J12)*1250+(I12+L12)*1925</f>
        <v>12600</v>
      </c>
      <c r="N12" s="31">
        <v>0.85</v>
      </c>
      <c r="O12" s="32">
        <f t="shared" ref="O12:O14" si="10">ROUND(M12*N12,0)</f>
        <v>10710</v>
      </c>
      <c r="P12" s="30">
        <f t="shared" ref="P12:P14" si="11">O12-C12</f>
        <v>7438</v>
      </c>
      <c r="Q12" s="30">
        <f t="shared" ref="Q12:Q14" si="12">ROUND(J12*2500+K12*1250+L12*3850,0)</f>
        <v>78850</v>
      </c>
      <c r="R12" s="27">
        <f t="shared" ref="R12:R14" si="13">ROUND(Q12*N12,0)</f>
        <v>67023</v>
      </c>
      <c r="S12" s="27">
        <f t="shared" ref="S12:S14" si="14">ROUND(IF((R12+P12)&lt;=0,0,R12+P12),0)</f>
        <v>74461</v>
      </c>
      <c r="T12" s="27">
        <v>74461</v>
      </c>
      <c r="U12" s="27"/>
      <c r="V12" s="27">
        <v>67015</v>
      </c>
      <c r="W12" s="27">
        <v>67015</v>
      </c>
      <c r="X12" s="27">
        <v>0</v>
      </c>
      <c r="Y12" s="32">
        <f t="shared" ref="Y12:Y14" si="15">ROUND(S12-V12,0)</f>
        <v>7446</v>
      </c>
      <c r="Z12" s="32">
        <v>7446</v>
      </c>
      <c r="AA12" s="27">
        <f t="shared" ref="AA12:AA14" si="16">ROUND(Y12-Z12,0)</f>
        <v>0</v>
      </c>
    </row>
    <row r="13" spans="1:27" s="4" customFormat="1" ht="52.5" customHeight="1" x14ac:dyDescent="0.15">
      <c r="A13" s="25"/>
      <c r="B13" s="37" t="s">
        <v>72</v>
      </c>
      <c r="C13" s="27">
        <f t="shared" ref="C13" si="17">D13-E13+F13</f>
        <v>0</v>
      </c>
      <c r="D13" s="28"/>
      <c r="E13" s="28"/>
      <c r="F13" s="28"/>
      <c r="G13" s="29"/>
      <c r="H13" s="29">
        <v>2</v>
      </c>
      <c r="I13" s="29"/>
      <c r="J13" s="29"/>
      <c r="K13" s="29"/>
      <c r="L13" s="29"/>
      <c r="M13" s="30">
        <f t="shared" si="9"/>
        <v>0</v>
      </c>
      <c r="N13" s="31">
        <v>0.85</v>
      </c>
      <c r="O13" s="32">
        <f t="shared" ref="O13" si="18">ROUND(M13*N13,0)</f>
        <v>0</v>
      </c>
      <c r="P13" s="30">
        <f t="shared" ref="P13" si="19">O13-C13</f>
        <v>0</v>
      </c>
      <c r="Q13" s="30">
        <f t="shared" ref="Q13" si="20">ROUND(J13*2500+K13*1250+L13*3850,0)</f>
        <v>0</v>
      </c>
      <c r="R13" s="27">
        <f t="shared" ref="R13" si="21">ROUND(Q13*N13,0)</f>
        <v>0</v>
      </c>
      <c r="S13" s="27">
        <f t="shared" ref="S13" si="22">ROUND(IF((R13+P13)&lt;=0,0,R13+P13),0)</f>
        <v>0</v>
      </c>
      <c r="T13" s="27">
        <v>0</v>
      </c>
      <c r="U13" s="27"/>
      <c r="V13" s="27"/>
      <c r="W13" s="27"/>
      <c r="X13" s="27">
        <v>0</v>
      </c>
      <c r="Y13" s="32">
        <f t="shared" ref="Y13" si="23">ROUND(S13-V13,0)</f>
        <v>0</v>
      </c>
      <c r="Z13" s="32">
        <v>0</v>
      </c>
      <c r="AA13" s="27">
        <f t="shared" ref="AA13" si="24">ROUND(Y13-Z13,0)</f>
        <v>0</v>
      </c>
    </row>
    <row r="14" spans="1:27" s="4" customFormat="1" ht="52.5" customHeight="1" x14ac:dyDescent="0.15">
      <c r="A14" s="25"/>
      <c r="B14" s="37" t="s">
        <v>71</v>
      </c>
      <c r="C14" s="27">
        <f t="shared" si="8"/>
        <v>0</v>
      </c>
      <c r="D14" s="28"/>
      <c r="E14" s="28"/>
      <c r="F14" s="28"/>
      <c r="G14" s="29"/>
      <c r="H14" s="29">
        <v>3</v>
      </c>
      <c r="I14" s="29"/>
      <c r="J14" s="29"/>
      <c r="K14" s="29">
        <v>3</v>
      </c>
      <c r="L14" s="29"/>
      <c r="M14" s="30">
        <f t="shared" si="9"/>
        <v>0</v>
      </c>
      <c r="N14" s="31">
        <v>0.85</v>
      </c>
      <c r="O14" s="32">
        <f t="shared" si="10"/>
        <v>0</v>
      </c>
      <c r="P14" s="30">
        <f t="shared" si="11"/>
        <v>0</v>
      </c>
      <c r="Q14" s="30">
        <f t="shared" si="12"/>
        <v>3750</v>
      </c>
      <c r="R14" s="27">
        <f t="shared" si="13"/>
        <v>3188</v>
      </c>
      <c r="S14" s="27">
        <f t="shared" si="14"/>
        <v>3188</v>
      </c>
      <c r="T14" s="27">
        <v>3188</v>
      </c>
      <c r="U14" s="27"/>
      <c r="V14" s="27">
        <v>2869</v>
      </c>
      <c r="W14" s="27">
        <v>2869</v>
      </c>
      <c r="X14" s="27">
        <v>0</v>
      </c>
      <c r="Y14" s="32">
        <f t="shared" si="15"/>
        <v>319</v>
      </c>
      <c r="Z14" s="32">
        <v>319</v>
      </c>
      <c r="AA14" s="27">
        <f t="shared" si="16"/>
        <v>0</v>
      </c>
    </row>
    <row r="15" spans="1:27" s="4" customFormat="1" ht="52.5" customHeight="1" x14ac:dyDescent="0.15">
      <c r="A15" s="25" t="s">
        <v>60</v>
      </c>
      <c r="B15" s="26" t="s">
        <v>61</v>
      </c>
      <c r="C15" s="27">
        <f t="shared" ref="C15:C18" si="25">D15-E15+F15</f>
        <v>51150</v>
      </c>
      <c r="D15" s="28">
        <v>25400</v>
      </c>
      <c r="E15" s="28">
        <v>-25750</v>
      </c>
      <c r="F15" s="28">
        <v>0</v>
      </c>
      <c r="G15" s="29">
        <v>10</v>
      </c>
      <c r="H15" s="29">
        <v>114</v>
      </c>
      <c r="I15" s="29">
        <v>5</v>
      </c>
      <c r="J15" s="29">
        <v>19</v>
      </c>
      <c r="K15" s="29">
        <v>114</v>
      </c>
      <c r="L15" s="29">
        <v>5</v>
      </c>
      <c r="M15" s="30">
        <f t="shared" ref="M15:M18" si="26">(G15+J15)*1250+(I15+L15)*1925</f>
        <v>55500</v>
      </c>
      <c r="N15" s="31">
        <v>1</v>
      </c>
      <c r="O15" s="32">
        <f t="shared" ref="O15:O18" si="27">ROUND(M15*N15,0)</f>
        <v>55500</v>
      </c>
      <c r="P15" s="30">
        <f t="shared" ref="P15:P18" si="28">O15-C15</f>
        <v>4350</v>
      </c>
      <c r="Q15" s="30">
        <f t="shared" ref="Q15:Q18" si="29">ROUND(J15*2500+K15*1250+L15*3850,0)</f>
        <v>209250</v>
      </c>
      <c r="R15" s="27">
        <f t="shared" ref="R15:R18" si="30">ROUND(Q15*N15,0)</f>
        <v>209250</v>
      </c>
      <c r="S15" s="27">
        <f t="shared" ref="S15:S18" si="31">ROUND(IF((R15+P15)&lt;=0,0,R15+P15),0)</f>
        <v>213600</v>
      </c>
      <c r="T15" s="27">
        <f t="shared" ref="T15:T18" si="32">W15+Z15</f>
        <v>213600</v>
      </c>
      <c r="U15" s="27">
        <f t="shared" ref="U15:U18" si="33">S15-T15</f>
        <v>0</v>
      </c>
      <c r="V15" s="27">
        <v>192240</v>
      </c>
      <c r="W15" s="27">
        <v>192240</v>
      </c>
      <c r="X15" s="27">
        <v>0</v>
      </c>
      <c r="Y15" s="32">
        <f>ROUND(S15-V15,0)</f>
        <v>21360</v>
      </c>
      <c r="Z15" s="32">
        <v>21360</v>
      </c>
      <c r="AA15" s="27">
        <f t="shared" ref="AA15:AA18" si="34">ROUND(Y15-Z15,0)</f>
        <v>0</v>
      </c>
    </row>
    <row r="16" spans="1:27" s="4" customFormat="1" ht="52.5" customHeight="1" x14ac:dyDescent="0.15">
      <c r="A16" s="25" t="s">
        <v>62</v>
      </c>
      <c r="B16" s="26" t="s">
        <v>63</v>
      </c>
      <c r="C16" s="27">
        <f t="shared" si="25"/>
        <v>90970</v>
      </c>
      <c r="D16" s="28">
        <v>70600</v>
      </c>
      <c r="E16" s="28">
        <v>0</v>
      </c>
      <c r="F16" s="28">
        <v>20370</v>
      </c>
      <c r="G16" s="29">
        <v>15</v>
      </c>
      <c r="H16" s="29">
        <v>257</v>
      </c>
      <c r="I16" s="29">
        <v>7</v>
      </c>
      <c r="J16" s="29">
        <v>25</v>
      </c>
      <c r="K16" s="29">
        <v>243</v>
      </c>
      <c r="L16" s="29">
        <v>13</v>
      </c>
      <c r="M16" s="30">
        <f t="shared" si="26"/>
        <v>88500</v>
      </c>
      <c r="N16" s="31">
        <v>1</v>
      </c>
      <c r="O16" s="32">
        <f t="shared" si="27"/>
        <v>88500</v>
      </c>
      <c r="P16" s="30">
        <f t="shared" si="28"/>
        <v>-2470</v>
      </c>
      <c r="Q16" s="30">
        <f t="shared" si="29"/>
        <v>416300</v>
      </c>
      <c r="R16" s="27">
        <f t="shared" si="30"/>
        <v>416300</v>
      </c>
      <c r="S16" s="27">
        <f t="shared" si="31"/>
        <v>413830</v>
      </c>
      <c r="T16" s="27">
        <f t="shared" si="32"/>
        <v>413830</v>
      </c>
      <c r="U16" s="27">
        <f t="shared" si="33"/>
        <v>0</v>
      </c>
      <c r="V16" s="27">
        <v>372447</v>
      </c>
      <c r="W16" s="27">
        <v>372447</v>
      </c>
      <c r="X16" s="27">
        <v>0</v>
      </c>
      <c r="Y16" s="32">
        <f>ROUND(S16-V16,0)</f>
        <v>41383</v>
      </c>
      <c r="Z16" s="32">
        <v>41383</v>
      </c>
      <c r="AA16" s="27">
        <f t="shared" si="34"/>
        <v>0</v>
      </c>
    </row>
    <row r="17" spans="1:27" s="4" customFormat="1" ht="52.5" customHeight="1" x14ac:dyDescent="0.15">
      <c r="A17" s="25" t="s">
        <v>64</v>
      </c>
      <c r="B17" s="26" t="s">
        <v>65</v>
      </c>
      <c r="C17" s="27">
        <f t="shared" si="25"/>
        <v>56730</v>
      </c>
      <c r="D17" s="28">
        <v>50400</v>
      </c>
      <c r="E17" s="28">
        <v>0</v>
      </c>
      <c r="F17" s="28">
        <v>6330</v>
      </c>
      <c r="G17" s="29">
        <v>4</v>
      </c>
      <c r="H17" s="29">
        <v>112</v>
      </c>
      <c r="I17" s="29">
        <v>4</v>
      </c>
      <c r="J17" s="29">
        <v>3</v>
      </c>
      <c r="K17" s="29">
        <v>120</v>
      </c>
      <c r="L17" s="29">
        <v>6</v>
      </c>
      <c r="M17" s="30">
        <f t="shared" si="26"/>
        <v>28000</v>
      </c>
      <c r="N17" s="31">
        <v>1</v>
      </c>
      <c r="O17" s="32">
        <f t="shared" si="27"/>
        <v>28000</v>
      </c>
      <c r="P17" s="30">
        <f t="shared" si="28"/>
        <v>-28730</v>
      </c>
      <c r="Q17" s="30">
        <f t="shared" si="29"/>
        <v>180600</v>
      </c>
      <c r="R17" s="27">
        <f t="shared" si="30"/>
        <v>180600</v>
      </c>
      <c r="S17" s="27">
        <f t="shared" si="31"/>
        <v>151870</v>
      </c>
      <c r="T17" s="27">
        <f t="shared" si="32"/>
        <v>151870</v>
      </c>
      <c r="U17" s="27">
        <f t="shared" si="33"/>
        <v>0</v>
      </c>
      <c r="V17" s="27">
        <v>136683</v>
      </c>
      <c r="W17" s="27">
        <v>136683</v>
      </c>
      <c r="X17" s="27">
        <v>0</v>
      </c>
      <c r="Y17" s="32">
        <f>ROUND(S17-V17,0)</f>
        <v>15187</v>
      </c>
      <c r="Z17" s="32">
        <v>15187</v>
      </c>
      <c r="AA17" s="27">
        <f t="shared" si="34"/>
        <v>0</v>
      </c>
    </row>
    <row r="18" spans="1:27" s="4" customFormat="1" ht="52.5" customHeight="1" x14ac:dyDescent="0.15">
      <c r="A18" s="25" t="s">
        <v>66</v>
      </c>
      <c r="B18" s="26" t="s">
        <v>67</v>
      </c>
      <c r="C18" s="27">
        <f t="shared" si="25"/>
        <v>42050</v>
      </c>
      <c r="D18" s="28">
        <v>19050</v>
      </c>
      <c r="E18" s="28">
        <v>-23000</v>
      </c>
      <c r="F18" s="28">
        <v>0</v>
      </c>
      <c r="G18" s="29">
        <v>0</v>
      </c>
      <c r="H18" s="29">
        <v>93</v>
      </c>
      <c r="I18" s="29">
        <v>1</v>
      </c>
      <c r="J18" s="29">
        <v>0</v>
      </c>
      <c r="K18" s="29">
        <v>93</v>
      </c>
      <c r="L18" s="29">
        <v>5</v>
      </c>
      <c r="M18" s="30">
        <f t="shared" si="26"/>
        <v>11550</v>
      </c>
      <c r="N18" s="31">
        <v>1</v>
      </c>
      <c r="O18" s="32">
        <f t="shared" si="27"/>
        <v>11550</v>
      </c>
      <c r="P18" s="30">
        <f t="shared" si="28"/>
        <v>-30500</v>
      </c>
      <c r="Q18" s="30">
        <f t="shared" si="29"/>
        <v>135500</v>
      </c>
      <c r="R18" s="27">
        <f t="shared" si="30"/>
        <v>135500</v>
      </c>
      <c r="S18" s="27">
        <f t="shared" si="31"/>
        <v>105000</v>
      </c>
      <c r="T18" s="27">
        <f t="shared" si="32"/>
        <v>105000</v>
      </c>
      <c r="U18" s="27">
        <f t="shared" si="33"/>
        <v>0</v>
      </c>
      <c r="V18" s="27">
        <v>94500</v>
      </c>
      <c r="W18" s="27">
        <v>94500</v>
      </c>
      <c r="X18" s="27">
        <v>0</v>
      </c>
      <c r="Y18" s="32">
        <f>ROUND(S18-V18,0)</f>
        <v>10500</v>
      </c>
      <c r="Z18" s="32">
        <v>10500</v>
      </c>
      <c r="AA18" s="27">
        <f t="shared" si="34"/>
        <v>0</v>
      </c>
    </row>
    <row r="19" spans="1:27" ht="20.25" x14ac:dyDescent="0.15">
      <c r="A19" s="33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3"/>
      <c r="U19" s="33"/>
      <c r="V19" s="33"/>
      <c r="W19" s="33"/>
      <c r="X19" s="34"/>
      <c r="Y19" s="35"/>
      <c r="Z19" s="35"/>
      <c r="AA19" s="33"/>
    </row>
    <row r="20" spans="1:27" ht="20.25" x14ac:dyDescent="0.15">
      <c r="A20" s="33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6"/>
      <c r="O20" s="34"/>
      <c r="P20" s="34"/>
      <c r="Q20" s="34"/>
      <c r="R20" s="34"/>
      <c r="S20" s="34"/>
      <c r="T20" s="33"/>
      <c r="U20" s="33"/>
      <c r="V20" s="33"/>
      <c r="W20" s="33"/>
      <c r="X20" s="34"/>
      <c r="Y20" s="35"/>
      <c r="Z20" s="35"/>
      <c r="AA20" s="33"/>
    </row>
  </sheetData>
  <mergeCells count="31">
    <mergeCell ref="Z3:AA3"/>
    <mergeCell ref="Q4:U5"/>
    <mergeCell ref="Y6:Y7"/>
    <mergeCell ref="Z6:Z7"/>
    <mergeCell ref="AA6:AA7"/>
    <mergeCell ref="V4:X5"/>
    <mergeCell ref="Y4:AA5"/>
    <mergeCell ref="T6:T7"/>
    <mergeCell ref="U6:U7"/>
    <mergeCell ref="V6:V7"/>
    <mergeCell ref="W6:W7"/>
    <mergeCell ref="X6:X7"/>
    <mergeCell ref="A4:A7"/>
    <mergeCell ref="B4:B7"/>
    <mergeCell ref="C6:C7"/>
    <mergeCell ref="A2:AA2"/>
    <mergeCell ref="C4:P4"/>
    <mergeCell ref="C5:F5"/>
    <mergeCell ref="G5:P5"/>
    <mergeCell ref="G6:I6"/>
    <mergeCell ref="J6:L6"/>
    <mergeCell ref="D6:D7"/>
    <mergeCell ref="E6:E7"/>
    <mergeCell ref="F6:F7"/>
    <mergeCell ref="M6:M7"/>
    <mergeCell ref="N6:N7"/>
    <mergeCell ref="O6:O7"/>
    <mergeCell ref="P6:P7"/>
    <mergeCell ref="Q6:Q7"/>
    <mergeCell ref="R6:R7"/>
    <mergeCell ref="S6:S7"/>
  </mergeCells>
  <phoneticPr fontId="12" type="noConversion"/>
  <printOptions horizontalCentered="1"/>
  <pageMargins left="9.7916666666666693E-2" right="9.7916666666666693E-2" top="0.74791666666666701" bottom="0.74791666666666701" header="0.31388888888888899" footer="0.31388888888888899"/>
  <pageSetup paperSize="9" scale="3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高中免学费</vt:lpstr>
      <vt:lpstr>高中免学费!Print_Titles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财政局收发员(丘玮)</cp:lastModifiedBy>
  <cp:lastPrinted>2021-06-16T11:17:25Z</cp:lastPrinted>
  <dcterms:created xsi:type="dcterms:W3CDTF">2020-09-23T02:47:00Z</dcterms:created>
  <dcterms:modified xsi:type="dcterms:W3CDTF">2021-06-16T11:17:29Z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