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总表" sheetId="1" r:id="rId1"/>
    <sheet name="Sheet1" sheetId="2" r:id="rId2"/>
    <sheet name="18年绩效评价" sheetId="3" r:id="rId3"/>
    <sheet name="19年两笔资金" sheetId="4" r:id="rId4"/>
    <sheet name="19年第一次下达（与责任书不符需扣减）" sheetId="5" r:id="rId5"/>
  </sheets>
  <definedNames/>
  <calcPr fullCalcOnLoad="1"/>
</workbook>
</file>

<file path=xl/sharedStrings.xml><?xml version="1.0" encoding="utf-8"?>
<sst xmlns="http://schemas.openxmlformats.org/spreadsheetml/2006/main" count="334" uniqueCount="106">
  <si>
    <t>广东省2019年中央财政城镇保障性安居工程补助资金分配计算表</t>
  </si>
  <si>
    <t>序号</t>
  </si>
  <si>
    <t>城市</t>
  </si>
  <si>
    <t>城市棚户区</t>
  </si>
  <si>
    <t>租赁补贴</t>
  </si>
  <si>
    <t>已提前下达金额（万元）</t>
  </si>
  <si>
    <t>本次应下达金额（万元）</t>
  </si>
  <si>
    <t>提前下达与本次共计下达金额（万元）</t>
  </si>
  <si>
    <t>建设任务
（套）</t>
  </si>
  <si>
    <t>财力调整系数</t>
  </si>
  <si>
    <t>权重系数</t>
  </si>
  <si>
    <t>调整后参与分配任务数</t>
  </si>
  <si>
    <t>分配
比重</t>
  </si>
  <si>
    <t>已提前下达金额
（万元）</t>
  </si>
  <si>
    <t>两次共应下达金额（万元）</t>
  </si>
  <si>
    <t>绩效奖补扣减</t>
  </si>
  <si>
    <t>本次实际下达金额（万元）</t>
  </si>
  <si>
    <t>建设任务
（户）</t>
  </si>
  <si>
    <t>广州市</t>
  </si>
  <si>
    <t>珠海市</t>
  </si>
  <si>
    <t>汕头市（不含以下市县）</t>
  </si>
  <si>
    <t>南澳县</t>
  </si>
  <si>
    <t>佛山市</t>
  </si>
  <si>
    <t>韶关市（不含以下市县）</t>
  </si>
  <si>
    <t>南雄市</t>
  </si>
  <si>
    <t>仁化县</t>
  </si>
  <si>
    <t>乳源瑶族自治县</t>
  </si>
  <si>
    <t>翁源县</t>
  </si>
  <si>
    <t>河源市（不含以下市县）</t>
  </si>
  <si>
    <t>紫金县</t>
  </si>
  <si>
    <t>连平县</t>
  </si>
  <si>
    <t>龙川县</t>
  </si>
  <si>
    <t>梅州市（不含以下市县）</t>
  </si>
  <si>
    <t>兴宁市</t>
  </si>
  <si>
    <t>五华县</t>
  </si>
  <si>
    <t>丰顺县</t>
  </si>
  <si>
    <t>大埔县</t>
  </si>
  <si>
    <t>惠州市（不含以下市县）</t>
  </si>
  <si>
    <t>博罗县</t>
  </si>
  <si>
    <t>汕尾市（不含以下市县）</t>
  </si>
  <si>
    <t>陆河县</t>
  </si>
  <si>
    <t>陆丰市</t>
  </si>
  <si>
    <t>海丰县</t>
  </si>
  <si>
    <t>东莞市</t>
  </si>
  <si>
    <t>中山市</t>
  </si>
  <si>
    <t>江门市</t>
  </si>
  <si>
    <t>阳江市（不含以下市县）</t>
  </si>
  <si>
    <t>阳春市</t>
  </si>
  <si>
    <t>湛江市（不含以下市县）</t>
  </si>
  <si>
    <t>徐闻县</t>
  </si>
  <si>
    <t>廉江市</t>
  </si>
  <si>
    <t>雷州市</t>
  </si>
  <si>
    <t>茂名市（不含以下市县）</t>
  </si>
  <si>
    <t>高州市</t>
  </si>
  <si>
    <t>化州市</t>
  </si>
  <si>
    <t>肇庆市（不含以下市县）</t>
  </si>
  <si>
    <t>封开县</t>
  </si>
  <si>
    <t>怀集县</t>
  </si>
  <si>
    <t>德庆县</t>
  </si>
  <si>
    <t>广宁县</t>
  </si>
  <si>
    <t>清远市（不含以下市县）</t>
  </si>
  <si>
    <t>英德市</t>
  </si>
  <si>
    <t>连山壮族瑶族自治县</t>
  </si>
  <si>
    <t>连南瑶族自治县</t>
  </si>
  <si>
    <t>潮州市（不含以下市县）</t>
  </si>
  <si>
    <t>饶平县</t>
  </si>
  <si>
    <t>揭阳市（不含以下市县）</t>
  </si>
  <si>
    <t>普宁市</t>
  </si>
  <si>
    <t>揭西县</t>
  </si>
  <si>
    <t>惠来县</t>
  </si>
  <si>
    <t>云浮市（不含以下市县）</t>
  </si>
  <si>
    <t>罗定市</t>
  </si>
  <si>
    <t>新兴县</t>
  </si>
  <si>
    <t>合计</t>
  </si>
  <si>
    <t>–</t>
  </si>
  <si>
    <t>备注：
根据《财政部住房城乡建设部关于下达2019年中央财政城镇保障性安居工程专项资金预算的通知》（财综〔2019〕14号），安排我省2019年中央城镇保障性安居工程资金20252万元。根据《中央财政城镇保障性安居工程专项资金管理办法》，该资金主要支持城镇低收入住房保障家庭租赁补贴、公共租赁住房和城市棚户区改造的专项资金。资金分配拟以因素法为基础，根据2019年住房保障工作目标责任进行分配。2019年目标责任包括城市棚户区改造和发放租赁补贴两部分，其中全省2019年城市棚户区改造为20512套，租赁补贴发放17167户。建议城市棚户区改造的目标套数，系数定为0.8；租赁补贴目标数，系数定为0.2，各地财力调整系数按财政厅提供的《2017年市县人均财力有关数据》统计得出，计算各市资金分配系数。补助金额=20252*（（2019某市城市棚户区改造户数*0.8+2019某市新增租赁补贴户数*0.2）*财力系数）/全省汇总（（2019各2017各市城市棚户区改造户数*0.8+2019各市新增租赁补贴户数*0.2）*财力系数）。由于提前下达20697万元，本次下达专项资金为20252万元，又根据《关于2018年度中央财政城镇保障安居工程资金申报审核的复函》，按去年专项资金与棚改及租赁补贴比例计算，得出棚户区每套应补1.42万元，租赁补贴每户应补0.39万元。根据文件精神，将各地去年虚报套数进行相应资金补扣，实际完成比计划量大的地市进行补发，核准后结果全省应奖补14137.25万元。</t>
  </si>
  <si>
    <t>2018年</t>
  </si>
  <si>
    <t>第一次下达（万元）</t>
  </si>
  <si>
    <t>第二次下达（万元）</t>
  </si>
  <si>
    <t>17年奖补（万元）</t>
  </si>
  <si>
    <t>实际用于18年项目总资金（万元）</t>
  </si>
  <si>
    <t>18年奖补（万元）</t>
  </si>
  <si>
    <t>实际用于19年项目总资金（万元）</t>
  </si>
  <si>
    <t>其中棚改</t>
  </si>
  <si>
    <t>其中租赁补贴</t>
  </si>
  <si>
    <t>2018年目标任务</t>
  </si>
  <si>
    <t>2019年目标任务</t>
  </si>
  <si>
    <t>棚改（套）</t>
  </si>
  <si>
    <t>租赁补贴（户）</t>
  </si>
  <si>
    <t>套均资金额（万元）</t>
  </si>
  <si>
    <t>户均资金额（万元）</t>
  </si>
  <si>
    <t>经专员办审核后2018年实际完成数</t>
  </si>
  <si>
    <t>超额/核减数</t>
  </si>
  <si>
    <t>应奖补/退回资金额</t>
  </si>
  <si>
    <t>2018年棚户区改造开工</t>
  </si>
  <si>
    <t>2018年发放租赁补贴</t>
  </si>
  <si>
    <t>棚改计划套数</t>
  </si>
  <si>
    <t>专员办认定完成套数</t>
  </si>
  <si>
    <t>超额/核减套数</t>
  </si>
  <si>
    <t>奖补/扣除资金</t>
  </si>
  <si>
    <t>租补计划数</t>
  </si>
  <si>
    <t>专员办认定完成数</t>
  </si>
  <si>
    <t>广东省2019年中央财政城镇保障性安居工程补助资金分配计算表
（提前下达20697万元+第二次下达20252万元-18年奖补资金14079.03万元）</t>
  </si>
  <si>
    <t>补助金额
（万元）</t>
  </si>
  <si>
    <t>广东省提前下达2019年中央财政城镇保障性安居工程补助资金分配计算表</t>
  </si>
  <si>
    <t>总补助金额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</si>
</sst>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_ "/>
    <numFmt numFmtId="178" formatCode="0.00_ "/>
    <numFmt numFmtId="179" formatCode="0_ "/>
  </numFmts>
  <fonts count="34">
    <font>
      <sz val="12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8"/>
      <name val="方正小标宋简体"/>
      <family val="4"/>
    </font>
    <font>
      <sz val="10"/>
      <color indexed="8"/>
      <name val="仿宋_GB2312"/>
      <family val="3"/>
    </font>
    <font>
      <b/>
      <sz val="10"/>
      <name val="宋体"/>
      <family val="0"/>
    </font>
    <font>
      <sz val="10"/>
      <name val="Arial"/>
      <family val="2"/>
    </font>
    <font>
      <sz val="16"/>
      <name val="方正小标宋简体"/>
      <family val="4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3" fillId="0" borderId="0">
      <alignment vertical="center"/>
      <protection/>
    </xf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>
      <alignment vertical="center"/>
      <protection/>
    </xf>
    <xf numFmtId="0" fontId="16" fillId="0" borderId="3" applyNumberFormat="0" applyFill="0" applyAlignment="0" applyProtection="0"/>
    <xf numFmtId="0" fontId="27" fillId="0" borderId="4" applyNumberFormat="0" applyFill="0" applyAlignment="0" applyProtection="0"/>
    <xf numFmtId="0" fontId="13" fillId="0" borderId="0">
      <alignment vertical="center"/>
      <protection/>
    </xf>
    <xf numFmtId="0" fontId="24" fillId="8" borderId="0" applyNumberFormat="0" applyBorder="0" applyAlignment="0" applyProtection="0"/>
    <xf numFmtId="0" fontId="20" fillId="0" borderId="5" applyNumberFormat="0" applyFill="0" applyAlignment="0" applyProtection="0"/>
    <xf numFmtId="0" fontId="15" fillId="9" borderId="6" applyNumberFormat="0" applyAlignment="0" applyProtection="0"/>
    <xf numFmtId="0" fontId="13" fillId="0" borderId="0">
      <alignment vertical="center"/>
      <protection/>
    </xf>
    <xf numFmtId="0" fontId="24" fillId="10" borderId="0" applyNumberFormat="0" applyBorder="0" applyAlignment="0" applyProtection="0"/>
    <xf numFmtId="0" fontId="25" fillId="9" borderId="1" applyNumberFormat="0" applyAlignment="0" applyProtection="0"/>
    <xf numFmtId="0" fontId="14" fillId="11" borderId="7" applyNumberFormat="0" applyAlignment="0" applyProtection="0"/>
    <xf numFmtId="0" fontId="13" fillId="3" borderId="0" applyNumberFormat="0" applyBorder="0" applyAlignment="0" applyProtection="0"/>
    <xf numFmtId="0" fontId="24" fillId="12" borderId="0" applyNumberFormat="0" applyBorder="0" applyAlignment="0" applyProtection="0"/>
    <xf numFmtId="0" fontId="22" fillId="0" borderId="8" applyNumberFormat="0" applyFill="0" applyAlignment="0" applyProtection="0"/>
    <xf numFmtId="0" fontId="29" fillId="0" borderId="9" applyNumberFormat="0" applyFill="0" applyAlignment="0" applyProtection="0"/>
    <xf numFmtId="0" fontId="19" fillId="2" borderId="0" applyNumberFormat="0" applyBorder="0" applyAlignment="0" applyProtection="0"/>
    <xf numFmtId="0" fontId="30" fillId="13" borderId="0" applyNumberFormat="0" applyBorder="0" applyAlignment="0" applyProtection="0"/>
    <xf numFmtId="0" fontId="13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0" borderId="0">
      <alignment vertical="center"/>
      <protection/>
    </xf>
    <xf numFmtId="0" fontId="13" fillId="19" borderId="0" applyNumberFormat="0" applyBorder="0" applyAlignment="0" applyProtection="0"/>
    <xf numFmtId="0" fontId="13" fillId="0" borderId="0">
      <alignment vertical="center"/>
      <protection/>
    </xf>
    <xf numFmtId="0" fontId="24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0" borderId="0">
      <alignment vertical="center"/>
      <protection/>
    </xf>
    <xf numFmtId="0" fontId="24" fillId="23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16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1" xfId="76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right" vertical="center"/>
    </xf>
    <xf numFmtId="0" fontId="3" fillId="0" borderId="10" xfId="76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70" applyNumberFormat="1" applyFont="1" applyFill="1" applyBorder="1" applyAlignment="1">
      <alignment horizontal="center" vertical="center"/>
      <protection/>
    </xf>
    <xf numFmtId="0" fontId="3" fillId="0" borderId="10" xfId="81" applyNumberFormat="1" applyFont="1" applyFill="1" applyBorder="1" applyAlignment="1">
      <alignment horizontal="center" vertical="center"/>
      <protection/>
    </xf>
    <xf numFmtId="0" fontId="3" fillId="0" borderId="10" xfId="79" applyFont="1" applyFill="1" applyBorder="1" applyAlignment="1">
      <alignment horizontal="right" vertical="center" wrapText="1"/>
      <protection/>
    </xf>
    <xf numFmtId="0" fontId="3" fillId="0" borderId="10" xfId="80" applyNumberFormat="1" applyFont="1" applyFill="1" applyBorder="1" applyAlignment="1">
      <alignment horizontal="center" vertical="center"/>
      <protection/>
    </xf>
    <xf numFmtId="0" fontId="3" fillId="0" borderId="10" xfId="79" applyNumberFormat="1" applyFont="1" applyFill="1" applyBorder="1" applyAlignment="1">
      <alignment horizontal="right" vertical="center"/>
      <protection/>
    </xf>
    <xf numFmtId="0" fontId="3" fillId="0" borderId="10" xfId="83" applyNumberFormat="1" applyFont="1" applyFill="1" applyBorder="1" applyAlignment="1">
      <alignment horizontal="center" vertical="center"/>
      <protection/>
    </xf>
    <xf numFmtId="0" fontId="3" fillId="0" borderId="10" xfId="82" applyFont="1" applyFill="1" applyBorder="1" applyAlignment="1">
      <alignment horizontal="right" vertical="center" wrapText="1"/>
      <protection/>
    </xf>
    <xf numFmtId="0" fontId="3" fillId="0" borderId="10" xfId="84" applyNumberFormat="1" applyFont="1" applyFill="1" applyBorder="1" applyAlignment="1">
      <alignment horizontal="center" vertical="center"/>
      <protection/>
    </xf>
    <xf numFmtId="0" fontId="3" fillId="0" borderId="10" xfId="38" applyNumberFormat="1" applyFont="1" applyFill="1" applyBorder="1" applyAlignment="1">
      <alignment horizontal="center" vertical="center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92" applyNumberFormat="1" applyFont="1" applyFill="1" applyBorder="1" applyAlignment="1">
      <alignment horizontal="right" vertical="center"/>
      <protection/>
    </xf>
    <xf numFmtId="0" fontId="3" fillId="0" borderId="10" xfId="32" applyNumberFormat="1" applyFont="1" applyFill="1" applyBorder="1" applyAlignment="1">
      <alignment horizontal="center" vertical="center"/>
      <protection/>
    </xf>
    <xf numFmtId="0" fontId="3" fillId="0" borderId="10" xfId="45" applyNumberFormat="1" applyFont="1" applyFill="1" applyBorder="1" applyAlignment="1">
      <alignment horizontal="center" vertical="center"/>
      <protection/>
    </xf>
    <xf numFmtId="0" fontId="3" fillId="0" borderId="10" xfId="74" applyNumberFormat="1" applyFont="1" applyFill="1" applyBorder="1" applyAlignment="1">
      <alignment horizontal="center" vertical="center"/>
      <protection/>
    </xf>
    <xf numFmtId="0" fontId="3" fillId="0" borderId="10" xfId="86" applyNumberFormat="1" applyFont="1" applyFill="1" applyBorder="1" applyAlignment="1">
      <alignment horizontal="center" vertical="center"/>
      <protection/>
    </xf>
    <xf numFmtId="0" fontId="3" fillId="0" borderId="10" xfId="88" applyNumberFormat="1" applyFont="1" applyFill="1" applyBorder="1" applyAlignment="1">
      <alignment horizontal="center" vertical="center" wrapText="1"/>
      <protection/>
    </xf>
    <xf numFmtId="0" fontId="3" fillId="0" borderId="10" xfId="87" applyNumberFormat="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28" applyNumberFormat="1" applyFont="1" applyFill="1" applyBorder="1" applyAlignment="1">
      <alignment horizontal="center" vertical="center"/>
      <protection/>
    </xf>
    <xf numFmtId="0" fontId="3" fillId="0" borderId="11" xfId="90" applyNumberFormat="1" applyFont="1" applyFill="1" applyBorder="1" applyAlignment="1">
      <alignment horizontal="center" vertical="center"/>
      <protection/>
    </xf>
    <xf numFmtId="0" fontId="3" fillId="0" borderId="10" xfId="90" applyNumberFormat="1" applyFont="1" applyFill="1" applyBorder="1" applyAlignment="1">
      <alignment horizontal="center" vertical="center"/>
      <protection/>
    </xf>
    <xf numFmtId="0" fontId="3" fillId="0" borderId="12" xfId="91" applyNumberFormat="1" applyFont="1" applyFill="1" applyBorder="1" applyAlignment="1">
      <alignment horizontal="center" vertical="center"/>
      <protection/>
    </xf>
    <xf numFmtId="0" fontId="3" fillId="0" borderId="10" xfId="27" applyNumberFormat="1" applyFont="1" applyFill="1" applyBorder="1" applyAlignment="1">
      <alignment horizontal="center" vertical="center"/>
      <protection/>
    </xf>
    <xf numFmtId="0" fontId="3" fillId="0" borderId="10" xfId="77" applyNumberFormat="1" applyFont="1" applyFill="1" applyBorder="1" applyAlignment="1">
      <alignment horizontal="center" vertical="center"/>
      <protection/>
    </xf>
    <xf numFmtId="0" fontId="3" fillId="0" borderId="10" xfId="93" applyNumberFormat="1" applyFont="1" applyFill="1" applyBorder="1" applyAlignment="1">
      <alignment horizontal="center" vertical="center"/>
      <protection/>
    </xf>
    <xf numFmtId="0" fontId="3" fillId="0" borderId="10" xfId="78" applyNumberFormat="1" applyFont="1" applyFill="1" applyBorder="1" applyAlignment="1">
      <alignment horizontal="center" vertical="center"/>
      <protection/>
    </xf>
    <xf numFmtId="0" fontId="1" fillId="0" borderId="10" xfId="21" applyNumberFormat="1" applyFont="1" applyFill="1" applyBorder="1" applyAlignment="1">
      <alignment horizontal="center" vertical="center"/>
      <protection/>
    </xf>
    <xf numFmtId="0" fontId="3" fillId="0" borderId="10" xfId="64" applyNumberFormat="1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179" fontId="3" fillId="0" borderId="13" xfId="76" applyNumberFormat="1" applyFont="1" applyFill="1" applyBorder="1" applyAlignment="1">
      <alignment horizontal="center" vertical="center"/>
      <protection/>
    </xf>
    <xf numFmtId="179" fontId="3" fillId="0" borderId="11" xfId="92" applyNumberFormat="1" applyFont="1" applyFill="1" applyBorder="1" applyAlignment="1" applyProtection="1">
      <alignment horizontal="center" vertical="center" wrapText="1"/>
      <protection/>
    </xf>
    <xf numFmtId="179" fontId="3" fillId="0" borderId="10" xfId="70" applyNumberFormat="1" applyFont="1" applyFill="1" applyBorder="1" applyAlignment="1">
      <alignment horizontal="center" vertical="center"/>
      <protection/>
    </xf>
    <xf numFmtId="179" fontId="3" fillId="0" borderId="10" xfId="92" applyNumberFormat="1" applyFont="1" applyFill="1" applyBorder="1" applyAlignment="1">
      <alignment horizontal="center" vertical="center"/>
      <protection/>
    </xf>
    <xf numFmtId="179" fontId="5" fillId="0" borderId="13" xfId="92" applyNumberFormat="1" applyFont="1" applyFill="1" applyBorder="1" applyAlignment="1">
      <alignment horizontal="center" vertical="center"/>
      <protection/>
    </xf>
    <xf numFmtId="179" fontId="5" fillId="0" borderId="10" xfId="92" applyNumberFormat="1" applyFont="1" applyFill="1" applyBorder="1" applyAlignment="1">
      <alignment horizontal="center" vertical="center"/>
      <protection/>
    </xf>
    <xf numFmtId="179" fontId="3" fillId="0" borderId="10" xfId="84" applyNumberFormat="1" applyFont="1" applyFill="1" applyBorder="1" applyAlignment="1">
      <alignment horizontal="center" vertical="center"/>
      <protection/>
    </xf>
    <xf numFmtId="179" fontId="3" fillId="0" borderId="10" xfId="38" applyNumberFormat="1" applyFont="1" applyFill="1" applyBorder="1" applyAlignment="1">
      <alignment horizontal="center" vertical="center"/>
      <protection/>
    </xf>
    <xf numFmtId="179" fontId="3" fillId="0" borderId="12" xfId="92" applyNumberFormat="1" applyFont="1" applyFill="1" applyBorder="1" applyAlignment="1">
      <alignment horizontal="center" vertical="center"/>
      <protection/>
    </xf>
    <xf numFmtId="179" fontId="3" fillId="0" borderId="11" xfId="92" applyNumberFormat="1" applyFont="1" applyFill="1" applyBorder="1" applyAlignment="1">
      <alignment horizontal="center" vertical="center"/>
      <protection/>
    </xf>
    <xf numFmtId="179" fontId="5" fillId="0" borderId="15" xfId="92" applyNumberFormat="1" applyFont="1" applyFill="1" applyBorder="1" applyAlignment="1">
      <alignment horizontal="center" vertical="center"/>
      <protection/>
    </xf>
    <xf numFmtId="0" fontId="3" fillId="0" borderId="10" xfId="92" applyNumberFormat="1" applyFont="1" applyFill="1" applyBorder="1" applyAlignment="1">
      <alignment horizontal="center" vertical="center"/>
      <protection/>
    </xf>
    <xf numFmtId="178" fontId="1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5" fillId="0" borderId="10" xfId="76" applyFont="1" applyFill="1" applyBorder="1" applyAlignment="1">
      <alignment horizontal="center" vertical="center"/>
      <protection/>
    </xf>
    <xf numFmtId="0" fontId="3" fillId="0" borderId="10" xfId="89" applyNumberFormat="1" applyFont="1" applyFill="1" applyBorder="1" applyAlignment="1">
      <alignment horizontal="center" vertical="center"/>
      <protection/>
    </xf>
    <xf numFmtId="0" fontId="3" fillId="0" borderId="10" xfId="94" applyNumberFormat="1" applyFont="1" applyFill="1" applyBorder="1" applyAlignment="1">
      <alignment horizontal="center" vertical="center"/>
      <protection/>
    </xf>
    <xf numFmtId="0" fontId="3" fillId="0" borderId="10" xfId="21" applyNumberFormat="1" applyFont="1" applyFill="1" applyBorder="1" applyAlignment="1">
      <alignment horizontal="center" vertical="center"/>
      <protection/>
    </xf>
    <xf numFmtId="178" fontId="2" fillId="24" borderId="10" xfId="0" applyNumberFormat="1" applyFont="1" applyFill="1" applyBorder="1" applyAlignment="1">
      <alignment horizontal="right" vertical="center" wrapText="1"/>
    </xf>
    <xf numFmtId="178" fontId="2" fillId="24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9" fillId="0" borderId="11" xfId="76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76" applyFont="1" applyFill="1" applyBorder="1" applyAlignment="1">
      <alignment horizontal="center" vertical="center"/>
      <protection/>
    </xf>
    <xf numFmtId="0" fontId="33" fillId="25" borderId="11" xfId="76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70" applyNumberFormat="1" applyFont="1" applyFill="1" applyBorder="1" applyAlignment="1">
      <alignment horizontal="center" vertical="center"/>
      <protection/>
    </xf>
    <xf numFmtId="0" fontId="1" fillId="0" borderId="10" xfId="81" applyNumberFormat="1" applyFont="1" applyFill="1" applyBorder="1" applyAlignment="1">
      <alignment horizontal="center" vertical="center"/>
      <protection/>
    </xf>
    <xf numFmtId="0" fontId="1" fillId="0" borderId="10" xfId="79" applyFont="1" applyFill="1" applyBorder="1" applyAlignment="1">
      <alignment horizontal="right" vertical="center" wrapText="1"/>
      <protection/>
    </xf>
    <xf numFmtId="0" fontId="1" fillId="0" borderId="10" xfId="80" applyNumberFormat="1" applyFont="1" applyFill="1" applyBorder="1" applyAlignment="1">
      <alignment horizontal="center" vertical="center"/>
      <protection/>
    </xf>
    <xf numFmtId="0" fontId="1" fillId="0" borderId="10" xfId="79" applyNumberFormat="1" applyFont="1" applyFill="1" applyBorder="1" applyAlignment="1">
      <alignment horizontal="right" vertical="center"/>
      <protection/>
    </xf>
    <xf numFmtId="0" fontId="1" fillId="0" borderId="10" xfId="83" applyNumberFormat="1" applyFont="1" applyFill="1" applyBorder="1" applyAlignment="1">
      <alignment horizontal="center" vertical="center"/>
      <protection/>
    </xf>
    <xf numFmtId="0" fontId="1" fillId="0" borderId="10" xfId="82" applyFont="1" applyFill="1" applyBorder="1" applyAlignment="1">
      <alignment horizontal="right" vertical="center" wrapText="1"/>
      <protection/>
    </xf>
    <xf numFmtId="0" fontId="1" fillId="0" borderId="10" xfId="84" applyNumberFormat="1" applyFont="1" applyFill="1" applyBorder="1" applyAlignment="1">
      <alignment horizontal="center" vertical="center"/>
      <protection/>
    </xf>
    <xf numFmtId="0" fontId="1" fillId="0" borderId="10" xfId="38" applyNumberFormat="1" applyFont="1" applyFill="1" applyBorder="1" applyAlignment="1">
      <alignment horizontal="center" vertical="center"/>
      <protection/>
    </xf>
    <xf numFmtId="0" fontId="1" fillId="26" borderId="10" xfId="84" applyNumberFormat="1" applyFont="1" applyFill="1" applyBorder="1" applyAlignment="1">
      <alignment horizontal="center" vertical="center"/>
      <protection/>
    </xf>
    <xf numFmtId="0" fontId="9" fillId="26" borderId="11" xfId="76" applyFont="1" applyFill="1" applyBorder="1" applyAlignment="1">
      <alignment horizontal="center" vertical="center"/>
      <protection/>
    </xf>
    <xf numFmtId="0" fontId="1" fillId="0" borderId="10" xfId="31" applyNumberFormat="1" applyFont="1" applyFill="1" applyBorder="1" applyAlignment="1">
      <alignment horizontal="center" vertical="center" wrapText="1"/>
      <protection/>
    </xf>
    <xf numFmtId="0" fontId="1" fillId="0" borderId="10" xfId="41" applyNumberFormat="1" applyFont="1" applyFill="1" applyBorder="1" applyAlignment="1">
      <alignment horizontal="center" vertical="center" wrapText="1"/>
      <protection/>
    </xf>
    <xf numFmtId="0" fontId="9" fillId="0" borderId="10" xfId="92" applyNumberFormat="1" applyFont="1" applyFill="1" applyBorder="1" applyAlignment="1">
      <alignment horizontal="right" vertical="center"/>
      <protection/>
    </xf>
    <xf numFmtId="0" fontId="1" fillId="0" borderId="10" xfId="32" applyNumberFormat="1" applyFont="1" applyFill="1" applyBorder="1" applyAlignment="1">
      <alignment horizontal="center" vertical="center"/>
      <protection/>
    </xf>
    <xf numFmtId="0" fontId="1" fillId="0" borderId="10" xfId="45" applyNumberFormat="1" applyFont="1" applyFill="1" applyBorder="1" applyAlignment="1">
      <alignment horizontal="center" vertical="center"/>
      <protection/>
    </xf>
    <xf numFmtId="0" fontId="1" fillId="0" borderId="10" xfId="74" applyNumberFormat="1" applyFont="1" applyFill="1" applyBorder="1" applyAlignment="1">
      <alignment horizontal="center" vertical="center"/>
      <protection/>
    </xf>
    <xf numFmtId="0" fontId="1" fillId="0" borderId="10" xfId="86" applyNumberFormat="1" applyFont="1" applyFill="1" applyBorder="1" applyAlignment="1">
      <alignment horizontal="center" vertical="center"/>
      <protection/>
    </xf>
    <xf numFmtId="0" fontId="1" fillId="0" borderId="10" xfId="88" applyNumberFormat="1" applyFont="1" applyFill="1" applyBorder="1" applyAlignment="1">
      <alignment horizontal="center" vertical="center" wrapText="1"/>
      <protection/>
    </xf>
    <xf numFmtId="0" fontId="1" fillId="0" borderId="10" xfId="87" applyNumberFormat="1" applyFont="1" applyFill="1" applyBorder="1" applyAlignment="1">
      <alignment horizontal="center" vertical="center"/>
      <protection/>
    </xf>
    <xf numFmtId="0" fontId="1" fillId="26" borderId="10" xfId="70" applyNumberFormat="1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28" applyNumberFormat="1" applyFont="1" applyFill="1" applyBorder="1" applyAlignment="1">
      <alignment horizontal="center" vertical="center"/>
      <protection/>
    </xf>
    <xf numFmtId="0" fontId="1" fillId="0" borderId="11" xfId="90" applyNumberFormat="1" applyFont="1" applyFill="1" applyBorder="1" applyAlignment="1">
      <alignment horizontal="center" vertical="center"/>
      <protection/>
    </xf>
    <xf numFmtId="0" fontId="1" fillId="0" borderId="10" xfId="90" applyNumberFormat="1" applyFont="1" applyFill="1" applyBorder="1" applyAlignment="1">
      <alignment horizontal="center" vertical="center"/>
      <protection/>
    </xf>
    <xf numFmtId="0" fontId="1" fillId="0" borderId="12" xfId="91" applyNumberFormat="1" applyFont="1" applyFill="1" applyBorder="1" applyAlignment="1">
      <alignment horizontal="center" vertical="center"/>
      <protection/>
    </xf>
    <xf numFmtId="0" fontId="1" fillId="0" borderId="10" xfId="27" applyNumberFormat="1" applyFont="1" applyFill="1" applyBorder="1" applyAlignment="1">
      <alignment horizontal="center" vertical="center"/>
      <protection/>
    </xf>
    <xf numFmtId="0" fontId="1" fillId="0" borderId="10" xfId="77" applyNumberFormat="1" applyFont="1" applyFill="1" applyBorder="1" applyAlignment="1">
      <alignment horizontal="center" vertical="center"/>
      <protection/>
    </xf>
    <xf numFmtId="0" fontId="1" fillId="0" borderId="10" xfId="93" applyNumberFormat="1" applyFont="1" applyFill="1" applyBorder="1" applyAlignment="1">
      <alignment horizontal="center" vertical="center"/>
      <protection/>
    </xf>
    <xf numFmtId="0" fontId="1" fillId="0" borderId="10" xfId="78" applyNumberFormat="1" applyFont="1" applyFill="1" applyBorder="1" applyAlignment="1">
      <alignment horizontal="center" vertical="center"/>
      <protection/>
    </xf>
    <xf numFmtId="0" fontId="1" fillId="0" borderId="10" xfId="64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1" xfId="76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10" xfId="79" applyNumberFormat="1" applyFont="1" applyFill="1" applyBorder="1" applyAlignment="1">
      <alignment horizontal="right" vertical="center" wrapText="1"/>
      <protection/>
    </xf>
    <xf numFmtId="0" fontId="3" fillId="0" borderId="10" xfId="92" applyNumberFormat="1" applyFont="1" applyFill="1" applyBorder="1" applyAlignment="1">
      <alignment horizontal="right" vertical="center" wrapText="1"/>
      <protection/>
    </xf>
    <xf numFmtId="0" fontId="1" fillId="0" borderId="0" xfId="0" applyFont="1" applyFill="1" applyAlignment="1">
      <alignment horizontal="justify" vertical="center" wrapText="1"/>
    </xf>
    <xf numFmtId="0" fontId="2" fillId="0" borderId="18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right" vertical="center"/>
    </xf>
    <xf numFmtId="179" fontId="3" fillId="0" borderId="13" xfId="92" applyNumberFormat="1" applyFont="1" applyFill="1" applyBorder="1" applyAlignment="1">
      <alignment horizontal="center" vertical="center"/>
      <protection/>
    </xf>
    <xf numFmtId="179" fontId="3" fillId="0" borderId="15" xfId="92" applyNumberFormat="1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right" vertical="center" wrapText="1"/>
    </xf>
  </cellXfs>
  <cellStyles count="12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" xfId="20"/>
    <cellStyle name="常规_原表_76" xfId="21"/>
    <cellStyle name="40% - 强调文字颜色 3" xfId="22"/>
    <cellStyle name="Comma" xfId="23"/>
    <cellStyle name="60% - 强调文字颜色 3" xfId="24"/>
    <cellStyle name="Hyperlink" xfId="25"/>
    <cellStyle name="Percent" xfId="26"/>
    <cellStyle name="常规_原表_64" xfId="27"/>
    <cellStyle name="常规_原表_59" xfId="28"/>
    <cellStyle name="Followed Hyperlink" xfId="29"/>
    <cellStyle name="注释" xfId="30"/>
    <cellStyle name="常规_原表_28" xfId="31"/>
    <cellStyle name="常规_原表_33" xfId="32"/>
    <cellStyle name="60% - 强调文字颜色 2" xfId="33"/>
    <cellStyle name="标题 4" xfId="34"/>
    <cellStyle name="警告文本" xfId="35"/>
    <cellStyle name="标题" xfId="36"/>
    <cellStyle name="解释性文本" xfId="37"/>
    <cellStyle name="常规_原表_25" xfId="38"/>
    <cellStyle name="标题 1" xfId="39"/>
    <cellStyle name="标题 2" xfId="40"/>
    <cellStyle name="常规_原表_32" xfId="41"/>
    <cellStyle name="60% - 强调文字颜色 1" xfId="42"/>
    <cellStyle name="标题 3" xfId="43"/>
    <cellStyle name="输出" xfId="44"/>
    <cellStyle name="常规_原表_35" xfId="45"/>
    <cellStyle name="60% - 强调文字颜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常规_原表_77" xfId="64"/>
    <cellStyle name="40% - 强调文字颜色 4" xfId="65"/>
    <cellStyle name="常规_原表_10" xfId="66"/>
    <cellStyle name="强调文字颜色 5" xfId="67"/>
    <cellStyle name="40% - 强调文字颜色 5" xfId="68"/>
    <cellStyle name="常规_原表_36" xfId="69"/>
    <cellStyle name="常规_原表_9" xfId="70"/>
    <cellStyle name="60% - 强调文字颜色 5" xfId="71"/>
    <cellStyle name="强调文字颜色 6" xfId="72"/>
    <cellStyle name="40% - 强调文字颜色 6" xfId="73"/>
    <cellStyle name="常规_原表_42" xfId="74"/>
    <cellStyle name="60% - 强调文字颜色 6" xfId="75"/>
    <cellStyle name="常规_全省_3" xfId="76"/>
    <cellStyle name="常规_原表_67" xfId="77"/>
    <cellStyle name="常规_原表_72" xfId="78"/>
    <cellStyle name="常规_原表_11" xfId="79"/>
    <cellStyle name="常规_原表_14" xfId="80"/>
    <cellStyle name="常规_原表_15" xfId="81"/>
    <cellStyle name="常规_原表_16" xfId="82"/>
    <cellStyle name="常规_原表_19" xfId="83"/>
    <cellStyle name="常规_原表_24" xfId="84"/>
    <cellStyle name="常规_原表_44" xfId="85"/>
    <cellStyle name="常规_原表_47" xfId="86"/>
    <cellStyle name="常规_原表_52" xfId="87"/>
    <cellStyle name="常规_原表_51" xfId="88"/>
    <cellStyle name="常规_原表_55" xfId="89"/>
    <cellStyle name="常规_原表_60" xfId="90"/>
    <cellStyle name="常规_原表_63" xfId="91"/>
    <cellStyle name="常规_最后_2" xfId="92"/>
    <cellStyle name="常规_原表_68" xfId="93"/>
    <cellStyle name="常规_原表_73" xfId="94"/>
    <cellStyle name="常规_总表" xfId="95"/>
    <cellStyle name="常规 38" xfId="96"/>
    <cellStyle name="常规_总表_1" xfId="97"/>
    <cellStyle name="常规_总表_2" xfId="98"/>
    <cellStyle name="常规_总表_3" xfId="99"/>
    <cellStyle name="常规_总表_4" xfId="100"/>
    <cellStyle name="常规_总表_5" xfId="101"/>
    <cellStyle name="常规_总表_6" xfId="102"/>
    <cellStyle name="常规_总表_7" xfId="103"/>
    <cellStyle name="常规_总表_8" xfId="104"/>
    <cellStyle name="常规_总表_9" xfId="105"/>
    <cellStyle name="常规_总表_10" xfId="106"/>
    <cellStyle name="常规_总表_11" xfId="107"/>
    <cellStyle name="常规_总表_12" xfId="108"/>
    <cellStyle name="常规_总表_13" xfId="109"/>
    <cellStyle name="常规_总表_14" xfId="110"/>
    <cellStyle name="常规_总表_15" xfId="111"/>
    <cellStyle name="常规_总表_20" xfId="112"/>
    <cellStyle name="常规_总表_16" xfId="113"/>
    <cellStyle name="常规_总表_21" xfId="114"/>
    <cellStyle name="常规_总表_17" xfId="115"/>
    <cellStyle name="常规_总表_22" xfId="116"/>
    <cellStyle name="常规_总表_18" xfId="117"/>
    <cellStyle name="常规_总表_23" xfId="118"/>
    <cellStyle name="常规_总表_19" xfId="119"/>
    <cellStyle name="常规_总表_24" xfId="120"/>
    <cellStyle name="常规_总表_25" xfId="121"/>
    <cellStyle name="常规_总表_30" xfId="122"/>
    <cellStyle name="常规_总表_26" xfId="123"/>
    <cellStyle name="常规_总表_31" xfId="124"/>
    <cellStyle name="常规_总表_27" xfId="125"/>
    <cellStyle name="常规_总表_32" xfId="126"/>
    <cellStyle name="常规_总表_28" xfId="127"/>
    <cellStyle name="常规_总表_33" xfId="128"/>
    <cellStyle name="常规_总表_29" xfId="129"/>
    <cellStyle name="常规_总表_34" xfId="130"/>
    <cellStyle name="常规_总表_35" xfId="131"/>
    <cellStyle name="常规_总表_40" xfId="132"/>
    <cellStyle name="常规_总表_36" xfId="133"/>
    <cellStyle name="常规_总表_41" xfId="134"/>
    <cellStyle name="常规_总表_37" xfId="135"/>
    <cellStyle name="常规_总表_42" xfId="136"/>
    <cellStyle name="常规_总表_38" xfId="137"/>
    <cellStyle name="常规_总表_43" xfId="138"/>
    <cellStyle name="常规_总表_39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="85" zoomScaleNormal="85" zoomScaleSheetLayoutView="100" workbookViewId="0" topLeftCell="A1">
      <selection activeCell="K20" sqref="K20"/>
    </sheetView>
  </sheetViews>
  <sheetFormatPr defaultColWidth="9.00390625" defaultRowHeight="14.25"/>
  <cols>
    <col min="1" max="1" width="4.375" style="1" customWidth="1"/>
    <col min="2" max="2" width="22.00390625" style="1" customWidth="1"/>
    <col min="3" max="3" width="6.75390625" style="4" customWidth="1"/>
    <col min="4" max="4" width="7.375" style="4" customWidth="1"/>
    <col min="5" max="5" width="6.50390625" style="4" customWidth="1"/>
    <col min="6" max="6" width="8.75390625" style="4" customWidth="1"/>
    <col min="7" max="7" width="8.625" style="4" customWidth="1"/>
    <col min="8" max="8" width="10.25390625" style="5" customWidth="1"/>
    <col min="9" max="11" width="9.50390625" style="5" customWidth="1"/>
    <col min="12" max="12" width="6.625" style="4" customWidth="1"/>
    <col min="13" max="13" width="7.125" style="4" customWidth="1"/>
    <col min="14" max="14" width="5.25390625" style="4" customWidth="1"/>
    <col min="15" max="15" width="8.75390625" style="4" customWidth="1"/>
    <col min="16" max="16" width="7.00390625" style="4" customWidth="1"/>
    <col min="17" max="19" width="9.50390625" style="5" customWidth="1"/>
    <col min="20" max="21" width="10.00390625" style="1" customWidth="1"/>
    <col min="22" max="22" width="11.125" style="1" customWidth="1"/>
    <col min="23" max="23" width="12.625" style="1" customWidth="1"/>
    <col min="24" max="16384" width="9.00390625" style="1" customWidth="1"/>
  </cols>
  <sheetData>
    <row r="1" spans="1:23" ht="35.2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23" s="2" customFormat="1" ht="14.25" customHeight="1">
      <c r="A2" s="147" t="s">
        <v>1</v>
      </c>
      <c r="B2" s="147" t="s">
        <v>2</v>
      </c>
      <c r="C2" s="148" t="s">
        <v>3</v>
      </c>
      <c r="D2" s="149"/>
      <c r="E2" s="149"/>
      <c r="F2" s="149"/>
      <c r="G2" s="149"/>
      <c r="H2" s="149"/>
      <c r="I2" s="149"/>
      <c r="J2" s="149"/>
      <c r="K2" s="149"/>
      <c r="L2" s="153" t="s">
        <v>4</v>
      </c>
      <c r="M2" s="153"/>
      <c r="N2" s="153"/>
      <c r="O2" s="153"/>
      <c r="P2" s="153"/>
      <c r="Q2" s="153"/>
      <c r="R2" s="153"/>
      <c r="S2" s="153"/>
      <c r="T2" s="153"/>
      <c r="U2" s="157" t="s">
        <v>5</v>
      </c>
      <c r="V2" s="153" t="s">
        <v>6</v>
      </c>
      <c r="W2" s="153" t="s">
        <v>7</v>
      </c>
    </row>
    <row r="3" spans="1:23" s="2" customFormat="1" ht="58.5" customHeight="1">
      <c r="A3" s="8"/>
      <c r="B3" s="8"/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9</v>
      </c>
      <c r="N3" s="8" t="s">
        <v>10</v>
      </c>
      <c r="O3" s="8" t="s">
        <v>11</v>
      </c>
      <c r="P3" s="8" t="s">
        <v>12</v>
      </c>
      <c r="Q3" s="8" t="s">
        <v>13</v>
      </c>
      <c r="R3" s="8" t="s">
        <v>14</v>
      </c>
      <c r="S3" s="8" t="s">
        <v>15</v>
      </c>
      <c r="T3" s="8" t="s">
        <v>16</v>
      </c>
      <c r="U3" s="158"/>
      <c r="V3" s="159"/>
      <c r="W3" s="159"/>
    </row>
    <row r="4" spans="1:23" ht="12">
      <c r="A4" s="10">
        <v>1</v>
      </c>
      <c r="B4" s="11" t="s">
        <v>18</v>
      </c>
      <c r="C4" s="18">
        <v>14641</v>
      </c>
      <c r="D4" s="13">
        <v>0.0485052782656318</v>
      </c>
      <c r="E4" s="14">
        <v>0.8</v>
      </c>
      <c r="F4" s="15">
        <f aca="true" t="shared" si="0" ref="F4:F58">C4*D4*E4</f>
        <v>568.1326232696922</v>
      </c>
      <c r="G4" s="16">
        <f>F4/(F59+L59)</f>
        <v>0.03160638177932638</v>
      </c>
      <c r="H4" s="17">
        <v>11489.48</v>
      </c>
      <c r="I4" s="17">
        <v>15617.79</v>
      </c>
      <c r="J4" s="17">
        <v>7102.839999999999</v>
      </c>
      <c r="K4" s="154">
        <f>I4-H4+J4</f>
        <v>11231.150000000001</v>
      </c>
      <c r="L4" s="59">
        <v>10000</v>
      </c>
      <c r="M4" s="13">
        <v>0.0485052782656318</v>
      </c>
      <c r="N4" s="14">
        <v>0.2</v>
      </c>
      <c r="O4" s="15">
        <f aca="true" t="shared" si="1" ref="O4:O58">L4*M4*N4</f>
        <v>97.0105565312636</v>
      </c>
      <c r="P4" s="16">
        <f>O4/(I59+O59)</f>
        <v>0.00433319508100294</v>
      </c>
      <c r="Q4" s="17">
        <v>2081.43</v>
      </c>
      <c r="R4" s="17">
        <v>2666.79</v>
      </c>
      <c r="S4" s="17">
        <v>1048.71</v>
      </c>
      <c r="T4" s="17">
        <f>R4-Q4+S4</f>
        <v>1634.0700000000002</v>
      </c>
      <c r="U4" s="17">
        <f>H4+Q4</f>
        <v>13570.91</v>
      </c>
      <c r="V4" s="17">
        <f>K4+T4</f>
        <v>12865.220000000001</v>
      </c>
      <c r="W4" s="17">
        <f>I4+J4+R4+S4</f>
        <v>26436.13</v>
      </c>
    </row>
    <row r="5" spans="1:23" ht="12">
      <c r="A5" s="10">
        <v>2</v>
      </c>
      <c r="B5" s="11" t="s">
        <v>19</v>
      </c>
      <c r="C5" s="18">
        <v>0</v>
      </c>
      <c r="D5" s="13">
        <v>0.046031386323721</v>
      </c>
      <c r="E5" s="14">
        <v>0.8</v>
      </c>
      <c r="F5" s="15">
        <v>0</v>
      </c>
      <c r="G5" s="16">
        <f>F5/(F59+L59)</f>
        <v>0</v>
      </c>
      <c r="H5" s="17">
        <v>0</v>
      </c>
      <c r="I5" s="17">
        <v>0</v>
      </c>
      <c r="J5" s="17">
        <v>0</v>
      </c>
      <c r="K5" s="154">
        <f aca="true" t="shared" si="2" ref="K5:K36">I5-H5+J5</f>
        <v>0</v>
      </c>
      <c r="L5" s="59">
        <v>300</v>
      </c>
      <c r="M5" s="13">
        <v>0.046031386323721</v>
      </c>
      <c r="N5" s="14">
        <v>0.2</v>
      </c>
      <c r="O5" s="15">
        <f t="shared" si="1"/>
        <v>2.7618831794232603</v>
      </c>
      <c r="P5" s="16">
        <f>O5/(I59+O59)</f>
        <v>0.0001233657349808603</v>
      </c>
      <c r="Q5" s="17">
        <v>59.26</v>
      </c>
      <c r="R5" s="17">
        <v>75.92</v>
      </c>
      <c r="S5" s="17">
        <v>137.28</v>
      </c>
      <c r="T5" s="17">
        <f aca="true" t="shared" si="3" ref="T5:T36">R5-Q5+S5</f>
        <v>153.94</v>
      </c>
      <c r="U5" s="17">
        <f aca="true" t="shared" si="4" ref="U5:U36">H5+Q5</f>
        <v>59.26</v>
      </c>
      <c r="V5" s="17">
        <f aca="true" t="shared" si="5" ref="V5:V36">K5+T5</f>
        <v>153.94</v>
      </c>
      <c r="W5" s="17">
        <f aca="true" t="shared" si="6" ref="W5:W36">I5+J5+R5+S5</f>
        <v>213.2</v>
      </c>
    </row>
    <row r="6" spans="1:23" ht="12">
      <c r="A6" s="10">
        <v>3</v>
      </c>
      <c r="B6" s="11" t="s">
        <v>20</v>
      </c>
      <c r="C6" s="10">
        <v>2700</v>
      </c>
      <c r="D6" s="19">
        <v>0.051130248</v>
      </c>
      <c r="E6" s="14">
        <v>0.8</v>
      </c>
      <c r="F6" s="15">
        <f t="shared" si="0"/>
        <v>110.44133568000001</v>
      </c>
      <c r="G6" s="16">
        <f>F6/(F59+L59)</f>
        <v>0.006144077767672586</v>
      </c>
      <c r="H6" s="17">
        <v>2369.59</v>
      </c>
      <c r="I6" s="17">
        <v>3036</v>
      </c>
      <c r="J6" s="17">
        <v>0</v>
      </c>
      <c r="K6" s="154">
        <f t="shared" si="2"/>
        <v>666.4099999999999</v>
      </c>
      <c r="L6" s="59">
        <v>1860</v>
      </c>
      <c r="M6" s="13">
        <v>0.051130248</v>
      </c>
      <c r="N6" s="14">
        <v>0.2</v>
      </c>
      <c r="O6" s="15">
        <f t="shared" si="1"/>
        <v>19.020452256000002</v>
      </c>
      <c r="P6" s="16">
        <f>O6/(I59+O59)</f>
        <v>0.0008495913548087852</v>
      </c>
      <c r="Q6" s="17">
        <v>408.1</v>
      </c>
      <c r="R6" s="17">
        <v>522.87</v>
      </c>
      <c r="S6" s="17">
        <v>358.8</v>
      </c>
      <c r="T6" s="17">
        <f t="shared" si="3"/>
        <v>473.57</v>
      </c>
      <c r="U6" s="17">
        <f t="shared" si="4"/>
        <v>2777.69</v>
      </c>
      <c r="V6" s="17">
        <f t="shared" si="5"/>
        <v>1139.9799999999998</v>
      </c>
      <c r="W6" s="17">
        <f t="shared" si="6"/>
        <v>3917.67</v>
      </c>
    </row>
    <row r="7" spans="1:23" ht="12">
      <c r="A7" s="10"/>
      <c r="B7" s="20" t="s">
        <v>21</v>
      </c>
      <c r="C7" s="10">
        <v>0</v>
      </c>
      <c r="D7" s="19">
        <v>0.051130248</v>
      </c>
      <c r="E7" s="14">
        <v>0.8</v>
      </c>
      <c r="F7" s="15">
        <f t="shared" si="0"/>
        <v>0</v>
      </c>
      <c r="G7" s="16">
        <f>F7/(F59+L59)</f>
        <v>0</v>
      </c>
      <c r="H7" s="17">
        <v>0</v>
      </c>
      <c r="I7" s="17">
        <v>0</v>
      </c>
      <c r="J7" s="17">
        <v>0</v>
      </c>
      <c r="K7" s="154">
        <f t="shared" si="2"/>
        <v>0</v>
      </c>
      <c r="L7" s="60">
        <v>0</v>
      </c>
      <c r="M7" s="13">
        <v>0.051130248</v>
      </c>
      <c r="N7" s="14">
        <v>0.2</v>
      </c>
      <c r="O7" s="15">
        <f t="shared" si="1"/>
        <v>0</v>
      </c>
      <c r="P7" s="16">
        <f>O7/(I59+O59)</f>
        <v>0</v>
      </c>
      <c r="Q7" s="17">
        <v>0</v>
      </c>
      <c r="R7" s="17">
        <v>0</v>
      </c>
      <c r="S7" s="17">
        <v>-1.17</v>
      </c>
      <c r="T7" s="17">
        <f t="shared" si="3"/>
        <v>-1.17</v>
      </c>
      <c r="U7" s="17">
        <f t="shared" si="4"/>
        <v>0</v>
      </c>
      <c r="V7" s="17">
        <f t="shared" si="5"/>
        <v>-1.17</v>
      </c>
      <c r="W7" s="17">
        <f t="shared" si="6"/>
        <v>-1.17</v>
      </c>
    </row>
    <row r="8" spans="1:23" ht="12">
      <c r="A8" s="10">
        <v>4</v>
      </c>
      <c r="B8" s="11" t="s">
        <v>22</v>
      </c>
      <c r="C8" s="21">
        <v>0</v>
      </c>
      <c r="D8" s="13">
        <v>0.0477876607557645</v>
      </c>
      <c r="E8" s="14">
        <v>0.8</v>
      </c>
      <c r="F8" s="15">
        <f t="shared" si="0"/>
        <v>0</v>
      </c>
      <c r="G8" s="16">
        <f>F8/(F59+L59)</f>
        <v>0</v>
      </c>
      <c r="H8" s="17">
        <v>0</v>
      </c>
      <c r="I8" s="17">
        <v>0</v>
      </c>
      <c r="J8" s="17">
        <v>119.28</v>
      </c>
      <c r="K8" s="154">
        <f t="shared" si="2"/>
        <v>119.28</v>
      </c>
      <c r="L8" s="61">
        <v>770</v>
      </c>
      <c r="M8" s="13">
        <v>0.0477876607557645</v>
      </c>
      <c r="N8" s="14">
        <v>0.2</v>
      </c>
      <c r="O8" s="15">
        <f t="shared" si="1"/>
        <v>7.359299756387734</v>
      </c>
      <c r="P8" s="16">
        <f>O8/(I59+O59)</f>
        <v>0.00032871970478520556</v>
      </c>
      <c r="Q8" s="17">
        <v>99.46</v>
      </c>
      <c r="R8" s="17">
        <v>202.3</v>
      </c>
      <c r="S8" s="17">
        <v>71.76</v>
      </c>
      <c r="T8" s="17">
        <f t="shared" si="3"/>
        <v>174.60000000000002</v>
      </c>
      <c r="U8" s="17">
        <f t="shared" si="4"/>
        <v>99.46</v>
      </c>
      <c r="V8" s="17">
        <f t="shared" si="5"/>
        <v>293.88</v>
      </c>
      <c r="W8" s="17">
        <f t="shared" si="6"/>
        <v>393.34000000000003</v>
      </c>
    </row>
    <row r="9" spans="1:23" ht="12">
      <c r="A9" s="10">
        <v>5</v>
      </c>
      <c r="B9" s="11" t="s">
        <v>23</v>
      </c>
      <c r="C9" s="22">
        <v>0</v>
      </c>
      <c r="D9" s="19">
        <v>0.0511113629067286</v>
      </c>
      <c r="E9" s="14">
        <v>0.8</v>
      </c>
      <c r="F9" s="15">
        <f t="shared" si="0"/>
        <v>0</v>
      </c>
      <c r="G9" s="16">
        <f>F9/(F59+L59)</f>
        <v>0</v>
      </c>
      <c r="H9" s="17">
        <v>0</v>
      </c>
      <c r="I9" s="17">
        <v>0</v>
      </c>
      <c r="J9" s="17">
        <v>0</v>
      </c>
      <c r="K9" s="154">
        <f t="shared" si="2"/>
        <v>0</v>
      </c>
      <c r="L9" s="62">
        <v>10</v>
      </c>
      <c r="M9" s="13">
        <v>0.0511113629067286</v>
      </c>
      <c r="N9" s="14">
        <v>0.2</v>
      </c>
      <c r="O9" s="15">
        <f t="shared" si="1"/>
        <v>0.1022227258134572</v>
      </c>
      <c r="P9" s="16">
        <f>O9/(I59+O59)</f>
        <v>4.566008365479639E-06</v>
      </c>
      <c r="Q9" s="17">
        <v>2.19</v>
      </c>
      <c r="R9" s="17">
        <v>2.81</v>
      </c>
      <c r="S9" s="17">
        <v>1.17</v>
      </c>
      <c r="T9" s="17">
        <f t="shared" si="3"/>
        <v>1.79</v>
      </c>
      <c r="U9" s="17">
        <f t="shared" si="4"/>
        <v>2.19</v>
      </c>
      <c r="V9" s="17">
        <f t="shared" si="5"/>
        <v>1.79</v>
      </c>
      <c r="W9" s="17">
        <f t="shared" si="6"/>
        <v>3.98</v>
      </c>
    </row>
    <row r="10" spans="1:23" ht="12">
      <c r="A10" s="10"/>
      <c r="B10" s="23" t="s">
        <v>24</v>
      </c>
      <c r="C10" s="24">
        <v>297</v>
      </c>
      <c r="D10" s="19">
        <v>0.0511113629067286</v>
      </c>
      <c r="E10" s="14">
        <v>0.8</v>
      </c>
      <c r="F10" s="15">
        <f t="shared" si="0"/>
        <v>12.144059826638717</v>
      </c>
      <c r="G10" s="16">
        <f>F10/(F59+L59)</f>
        <v>0.0006755989279804474</v>
      </c>
      <c r="H10" s="17">
        <v>0</v>
      </c>
      <c r="I10" s="17">
        <v>333.84</v>
      </c>
      <c r="J10" s="17">
        <v>0</v>
      </c>
      <c r="K10" s="154">
        <f t="shared" si="2"/>
        <v>333.84</v>
      </c>
      <c r="L10" s="62">
        <v>90</v>
      </c>
      <c r="M10" s="13">
        <v>0.0511113629067286</v>
      </c>
      <c r="N10" s="14">
        <v>0.2</v>
      </c>
      <c r="O10" s="15">
        <f t="shared" si="1"/>
        <v>0.9200045323211148</v>
      </c>
      <c r="P10" s="16">
        <f>O10/(I59+O59)</f>
        <v>4.109407528931675E-05</v>
      </c>
      <c r="Q10" s="17">
        <v>19.74</v>
      </c>
      <c r="R10" s="17">
        <v>25.29</v>
      </c>
      <c r="S10" s="17">
        <v>2.73</v>
      </c>
      <c r="T10" s="17">
        <f t="shared" si="3"/>
        <v>8.280000000000001</v>
      </c>
      <c r="U10" s="17">
        <f t="shared" si="4"/>
        <v>19.74</v>
      </c>
      <c r="V10" s="17">
        <f t="shared" si="5"/>
        <v>342.12</v>
      </c>
      <c r="W10" s="17">
        <f t="shared" si="6"/>
        <v>361.86</v>
      </c>
    </row>
    <row r="11" spans="1:23" ht="12">
      <c r="A11" s="10"/>
      <c r="B11" s="23" t="s">
        <v>25</v>
      </c>
      <c r="C11" s="24">
        <v>0</v>
      </c>
      <c r="D11" s="19">
        <v>0.0511113629067286</v>
      </c>
      <c r="E11" s="14">
        <v>0.8</v>
      </c>
      <c r="F11" s="15">
        <f t="shared" si="0"/>
        <v>0</v>
      </c>
      <c r="G11" s="16">
        <f>F11/(F59+L59)</f>
        <v>0</v>
      </c>
      <c r="H11" s="17">
        <v>0</v>
      </c>
      <c r="I11" s="17">
        <v>0</v>
      </c>
      <c r="J11" s="17">
        <v>0</v>
      </c>
      <c r="K11" s="154">
        <f t="shared" si="2"/>
        <v>0</v>
      </c>
      <c r="L11" s="62">
        <v>0</v>
      </c>
      <c r="M11" s="13">
        <v>0.0511113629067286</v>
      </c>
      <c r="N11" s="14">
        <v>0.2</v>
      </c>
      <c r="O11" s="15">
        <f t="shared" si="1"/>
        <v>0</v>
      </c>
      <c r="P11" s="16">
        <f>O11/(I59+O59)</f>
        <v>0</v>
      </c>
      <c r="Q11" s="17">
        <v>0</v>
      </c>
      <c r="R11" s="17">
        <v>0</v>
      </c>
      <c r="S11" s="17">
        <v>0</v>
      </c>
      <c r="T11" s="17">
        <f t="shared" si="3"/>
        <v>0</v>
      </c>
      <c r="U11" s="17">
        <f t="shared" si="4"/>
        <v>0</v>
      </c>
      <c r="V11" s="17">
        <f t="shared" si="5"/>
        <v>0</v>
      </c>
      <c r="W11" s="17">
        <f t="shared" si="6"/>
        <v>0</v>
      </c>
    </row>
    <row r="12" spans="1:23" ht="12">
      <c r="A12" s="10"/>
      <c r="B12" s="150" t="s">
        <v>26</v>
      </c>
      <c r="C12" s="24">
        <v>0</v>
      </c>
      <c r="D12" s="19">
        <v>0.0511113629067286</v>
      </c>
      <c r="E12" s="14">
        <v>0.8</v>
      </c>
      <c r="F12" s="15">
        <f t="shared" si="0"/>
        <v>0</v>
      </c>
      <c r="G12" s="16">
        <f>F12/(F59+L59)</f>
        <v>0</v>
      </c>
      <c r="H12" s="17">
        <v>0</v>
      </c>
      <c r="I12" s="17">
        <v>0</v>
      </c>
      <c r="J12" s="17">
        <v>0</v>
      </c>
      <c r="K12" s="154">
        <f t="shared" si="2"/>
        <v>0</v>
      </c>
      <c r="L12" s="62">
        <v>0</v>
      </c>
      <c r="M12" s="13">
        <v>0.0511113629067286</v>
      </c>
      <c r="N12" s="14">
        <v>0.2</v>
      </c>
      <c r="O12" s="15">
        <f t="shared" si="1"/>
        <v>0</v>
      </c>
      <c r="P12" s="16">
        <f>O12/(I59+O59)</f>
        <v>0</v>
      </c>
      <c r="Q12" s="17">
        <v>0</v>
      </c>
      <c r="R12" s="17">
        <v>0</v>
      </c>
      <c r="S12" s="17">
        <v>0</v>
      </c>
      <c r="T12" s="17">
        <f t="shared" si="3"/>
        <v>0</v>
      </c>
      <c r="U12" s="17">
        <f t="shared" si="4"/>
        <v>0</v>
      </c>
      <c r="V12" s="17">
        <f t="shared" si="5"/>
        <v>0</v>
      </c>
      <c r="W12" s="17">
        <f t="shared" si="6"/>
        <v>0</v>
      </c>
    </row>
    <row r="13" spans="1:23" ht="12">
      <c r="A13" s="10"/>
      <c r="B13" s="150" t="s">
        <v>27</v>
      </c>
      <c r="C13" s="10">
        <v>0</v>
      </c>
      <c r="D13" s="19">
        <v>0.0511113629067286</v>
      </c>
      <c r="E13" s="14">
        <v>0.8</v>
      </c>
      <c r="F13" s="15">
        <f t="shared" si="0"/>
        <v>0</v>
      </c>
      <c r="G13" s="16">
        <f>F13/(F59+L59)</f>
        <v>0</v>
      </c>
      <c r="H13" s="17">
        <v>0</v>
      </c>
      <c r="I13" s="17">
        <v>0</v>
      </c>
      <c r="J13" s="17">
        <v>0</v>
      </c>
      <c r="K13" s="154">
        <f t="shared" si="2"/>
        <v>0</v>
      </c>
      <c r="L13" s="62">
        <v>0</v>
      </c>
      <c r="M13" s="13">
        <v>0.0511113629067286</v>
      </c>
      <c r="N13" s="14">
        <v>0.2</v>
      </c>
      <c r="O13" s="15">
        <f t="shared" si="1"/>
        <v>0</v>
      </c>
      <c r="P13" s="16">
        <f>O13/(I59+O59)</f>
        <v>0</v>
      </c>
      <c r="Q13" s="17">
        <v>0</v>
      </c>
      <c r="R13" s="17">
        <v>0</v>
      </c>
      <c r="S13" s="17">
        <v>0</v>
      </c>
      <c r="T13" s="17">
        <f t="shared" si="3"/>
        <v>0</v>
      </c>
      <c r="U13" s="17">
        <f t="shared" si="4"/>
        <v>0</v>
      </c>
      <c r="V13" s="17">
        <f t="shared" si="5"/>
        <v>0</v>
      </c>
      <c r="W13" s="17">
        <f t="shared" si="6"/>
        <v>0</v>
      </c>
    </row>
    <row r="14" spans="1:23" ht="12">
      <c r="A14" s="10">
        <v>6</v>
      </c>
      <c r="B14" s="11" t="s">
        <v>28</v>
      </c>
      <c r="C14" s="26">
        <v>0</v>
      </c>
      <c r="D14" s="19">
        <v>0.050941400864918</v>
      </c>
      <c r="E14" s="14">
        <v>0.8</v>
      </c>
      <c r="F14" s="15">
        <f t="shared" si="0"/>
        <v>0</v>
      </c>
      <c r="G14" s="16">
        <f>F14/(F59+L59)</f>
        <v>0</v>
      </c>
      <c r="H14" s="17">
        <v>0</v>
      </c>
      <c r="I14" s="17">
        <v>0</v>
      </c>
      <c r="J14" s="17">
        <v>0</v>
      </c>
      <c r="K14" s="154">
        <f t="shared" si="2"/>
        <v>0</v>
      </c>
      <c r="L14" s="155">
        <v>26</v>
      </c>
      <c r="M14" s="13">
        <v>0.050941400864918</v>
      </c>
      <c r="N14" s="14">
        <v>0.2</v>
      </c>
      <c r="O14" s="15">
        <f t="shared" si="1"/>
        <v>0.2648952844975736</v>
      </c>
      <c r="P14" s="16">
        <f>O14/(I59+O59)</f>
        <v>1.18321447150532E-05</v>
      </c>
      <c r="Q14" s="17">
        <v>32.57</v>
      </c>
      <c r="R14" s="17">
        <v>7.28</v>
      </c>
      <c r="S14" s="17">
        <v>40.17</v>
      </c>
      <c r="T14" s="17">
        <f t="shared" si="3"/>
        <v>14.880000000000003</v>
      </c>
      <c r="U14" s="17">
        <f t="shared" si="4"/>
        <v>32.57</v>
      </c>
      <c r="V14" s="17">
        <f t="shared" si="5"/>
        <v>14.880000000000003</v>
      </c>
      <c r="W14" s="17">
        <f t="shared" si="6"/>
        <v>47.45</v>
      </c>
    </row>
    <row r="15" spans="1:23" ht="12">
      <c r="A15" s="10"/>
      <c r="B15" s="27" t="s">
        <v>29</v>
      </c>
      <c r="C15" s="10">
        <v>0</v>
      </c>
      <c r="D15" s="19">
        <v>0.050941400864918</v>
      </c>
      <c r="E15" s="14">
        <v>0.8</v>
      </c>
      <c r="F15" s="15">
        <f t="shared" si="0"/>
        <v>0</v>
      </c>
      <c r="G15" s="16">
        <f>F15/(F59+L59)</f>
        <v>0</v>
      </c>
      <c r="H15" s="17">
        <v>0</v>
      </c>
      <c r="I15" s="17">
        <v>0</v>
      </c>
      <c r="J15" s="17">
        <v>0</v>
      </c>
      <c r="K15" s="154">
        <f t="shared" si="2"/>
        <v>0</v>
      </c>
      <c r="L15" s="62">
        <v>15</v>
      </c>
      <c r="M15" s="13">
        <v>0.050941400864918</v>
      </c>
      <c r="N15" s="14">
        <v>0.2</v>
      </c>
      <c r="O15" s="15">
        <f t="shared" si="1"/>
        <v>0.15282420259475402</v>
      </c>
      <c r="P15" s="16">
        <f>O15/(I59+O59)</f>
        <v>6.826237335607616E-06</v>
      </c>
      <c r="Q15" s="17">
        <v>0</v>
      </c>
      <c r="R15" s="17">
        <v>4.2</v>
      </c>
      <c r="S15" s="17">
        <v>5.85</v>
      </c>
      <c r="T15" s="17">
        <f t="shared" si="3"/>
        <v>10.05</v>
      </c>
      <c r="U15" s="17">
        <f t="shared" si="4"/>
        <v>0</v>
      </c>
      <c r="V15" s="17">
        <f t="shared" si="5"/>
        <v>10.05</v>
      </c>
      <c r="W15" s="17">
        <f t="shared" si="6"/>
        <v>10.05</v>
      </c>
    </row>
    <row r="16" spans="1:23" ht="12">
      <c r="A16" s="10"/>
      <c r="B16" s="27" t="s">
        <v>30</v>
      </c>
      <c r="C16" s="10">
        <v>0</v>
      </c>
      <c r="D16" s="19">
        <v>0.050941400864918</v>
      </c>
      <c r="E16" s="14">
        <v>0.8</v>
      </c>
      <c r="F16" s="15">
        <f t="shared" si="0"/>
        <v>0</v>
      </c>
      <c r="G16" s="16">
        <f>F16/(F59+L59)</f>
        <v>0</v>
      </c>
      <c r="H16" s="17">
        <v>0</v>
      </c>
      <c r="I16" s="17">
        <v>0</v>
      </c>
      <c r="J16" s="17">
        <v>0</v>
      </c>
      <c r="K16" s="154">
        <f t="shared" si="2"/>
        <v>0</v>
      </c>
      <c r="L16" s="62">
        <v>5</v>
      </c>
      <c r="M16" s="13">
        <v>0.050941400864918</v>
      </c>
      <c r="N16" s="14">
        <v>0.2</v>
      </c>
      <c r="O16" s="15">
        <f t="shared" si="1"/>
        <v>0.05094140086491801</v>
      </c>
      <c r="P16" s="16">
        <f>O16/(I59+O59)</f>
        <v>2.275412445202539E-06</v>
      </c>
      <c r="Q16" s="17">
        <v>0</v>
      </c>
      <c r="R16" s="17">
        <v>1.4</v>
      </c>
      <c r="S16" s="17">
        <v>5.85</v>
      </c>
      <c r="T16" s="17">
        <f t="shared" si="3"/>
        <v>7.25</v>
      </c>
      <c r="U16" s="17">
        <f t="shared" si="4"/>
        <v>0</v>
      </c>
      <c r="V16" s="17">
        <f t="shared" si="5"/>
        <v>7.25</v>
      </c>
      <c r="W16" s="17">
        <f t="shared" si="6"/>
        <v>7.25</v>
      </c>
    </row>
    <row r="17" spans="1:23" ht="12">
      <c r="A17" s="10"/>
      <c r="B17" s="27" t="s">
        <v>31</v>
      </c>
      <c r="C17" s="10">
        <v>0</v>
      </c>
      <c r="D17" s="19">
        <v>0.050941400864918</v>
      </c>
      <c r="E17" s="14">
        <v>0.8</v>
      </c>
      <c r="F17" s="15">
        <f t="shared" si="0"/>
        <v>0</v>
      </c>
      <c r="G17" s="16">
        <f>F17/(F59+L59)</f>
        <v>0</v>
      </c>
      <c r="H17" s="17">
        <v>0</v>
      </c>
      <c r="I17" s="17">
        <v>0</v>
      </c>
      <c r="J17" s="17">
        <v>0</v>
      </c>
      <c r="K17" s="154">
        <f t="shared" si="2"/>
        <v>0</v>
      </c>
      <c r="L17" s="62">
        <v>0</v>
      </c>
      <c r="M17" s="13">
        <v>0.050941400864918</v>
      </c>
      <c r="N17" s="14">
        <v>0.2</v>
      </c>
      <c r="O17" s="15">
        <f t="shared" si="1"/>
        <v>0</v>
      </c>
      <c r="P17" s="16">
        <f>O17/(I59+O59)</f>
        <v>0</v>
      </c>
      <c r="Q17" s="17">
        <v>0</v>
      </c>
      <c r="R17" s="17">
        <v>0</v>
      </c>
      <c r="S17" s="17">
        <v>0</v>
      </c>
      <c r="T17" s="17">
        <f t="shared" si="3"/>
        <v>0</v>
      </c>
      <c r="U17" s="17">
        <f t="shared" si="4"/>
        <v>0</v>
      </c>
      <c r="V17" s="17">
        <f t="shared" si="5"/>
        <v>0</v>
      </c>
      <c r="W17" s="17">
        <f t="shared" si="6"/>
        <v>0</v>
      </c>
    </row>
    <row r="18" spans="1:23" ht="12">
      <c r="A18" s="10">
        <v>7</v>
      </c>
      <c r="B18" s="11" t="s">
        <v>32</v>
      </c>
      <c r="C18" s="28">
        <v>0</v>
      </c>
      <c r="D18" s="19">
        <v>0.0511019205710725</v>
      </c>
      <c r="E18" s="14">
        <v>0.8</v>
      </c>
      <c r="F18" s="15">
        <f t="shared" si="0"/>
        <v>0</v>
      </c>
      <c r="G18" s="16">
        <f>F18/(F59+L59)</f>
        <v>0</v>
      </c>
      <c r="H18" s="17">
        <v>0</v>
      </c>
      <c r="I18" s="17">
        <v>0</v>
      </c>
      <c r="J18" s="17">
        <v>0</v>
      </c>
      <c r="K18" s="154">
        <f t="shared" si="2"/>
        <v>0</v>
      </c>
      <c r="L18" s="65">
        <v>140</v>
      </c>
      <c r="M18" s="13">
        <v>0.0511019205710725</v>
      </c>
      <c r="N18" s="14">
        <v>0.2</v>
      </c>
      <c r="O18" s="15">
        <f t="shared" si="1"/>
        <v>1.43085377599003</v>
      </c>
      <c r="P18" s="16">
        <f>O18/(I59+O59)</f>
        <v>6.391230774721255E-05</v>
      </c>
      <c r="Q18" s="17">
        <v>30.7</v>
      </c>
      <c r="R18" s="17">
        <v>39.33</v>
      </c>
      <c r="S18" s="17">
        <v>11.7</v>
      </c>
      <c r="T18" s="17">
        <f t="shared" si="3"/>
        <v>20.33</v>
      </c>
      <c r="U18" s="17">
        <f t="shared" si="4"/>
        <v>30.7</v>
      </c>
      <c r="V18" s="17">
        <f t="shared" si="5"/>
        <v>20.33</v>
      </c>
      <c r="W18" s="17">
        <f t="shared" si="6"/>
        <v>51.03</v>
      </c>
    </row>
    <row r="19" spans="1:23" ht="12">
      <c r="A19" s="10"/>
      <c r="B19" s="20" t="s">
        <v>33</v>
      </c>
      <c r="C19" s="29">
        <v>0</v>
      </c>
      <c r="D19" s="19">
        <v>0.0511019205710725</v>
      </c>
      <c r="E19" s="14">
        <v>0.8</v>
      </c>
      <c r="F19" s="15">
        <f t="shared" si="0"/>
        <v>0</v>
      </c>
      <c r="G19" s="16">
        <f>F19/(F59+L59)</f>
        <v>0</v>
      </c>
      <c r="H19" s="17">
        <v>0</v>
      </c>
      <c r="I19" s="17">
        <v>0</v>
      </c>
      <c r="J19" s="17">
        <v>-8.52</v>
      </c>
      <c r="K19" s="154">
        <f t="shared" si="2"/>
        <v>-8.52</v>
      </c>
      <c r="L19" s="66">
        <v>45</v>
      </c>
      <c r="M19" s="13">
        <v>0.0511019205710725</v>
      </c>
      <c r="N19" s="14">
        <v>0.2</v>
      </c>
      <c r="O19" s="15">
        <f t="shared" si="1"/>
        <v>0.4599172851396525</v>
      </c>
      <c r="P19" s="16">
        <f>O19/(I59+O59)</f>
        <v>2.0543241775889754E-05</v>
      </c>
      <c r="Q19" s="17">
        <v>9.87</v>
      </c>
      <c r="R19" s="17">
        <v>12.64</v>
      </c>
      <c r="S19" s="17">
        <v>34.32</v>
      </c>
      <c r="T19" s="17">
        <f t="shared" si="3"/>
        <v>37.09</v>
      </c>
      <c r="U19" s="17">
        <f t="shared" si="4"/>
        <v>9.87</v>
      </c>
      <c r="V19" s="17">
        <f t="shared" si="5"/>
        <v>28.570000000000004</v>
      </c>
      <c r="W19" s="17">
        <f t="shared" si="6"/>
        <v>38.44</v>
      </c>
    </row>
    <row r="20" spans="1:23" ht="12">
      <c r="A20" s="10"/>
      <c r="B20" s="20" t="s">
        <v>34</v>
      </c>
      <c r="C20" s="29">
        <v>0</v>
      </c>
      <c r="D20" s="19">
        <v>0.0511019205710725</v>
      </c>
      <c r="E20" s="14">
        <v>0.8</v>
      </c>
      <c r="F20" s="15">
        <f t="shared" si="0"/>
        <v>0</v>
      </c>
      <c r="G20" s="16">
        <f>F20/(F59+L59)</f>
        <v>0</v>
      </c>
      <c r="H20" s="17">
        <v>0</v>
      </c>
      <c r="I20" s="17">
        <v>0</v>
      </c>
      <c r="J20" s="17">
        <v>0</v>
      </c>
      <c r="K20" s="154">
        <f t="shared" si="2"/>
        <v>0</v>
      </c>
      <c r="L20" s="66">
        <v>0</v>
      </c>
      <c r="M20" s="13">
        <v>0.0511019205710725</v>
      </c>
      <c r="N20" s="14">
        <v>0.2</v>
      </c>
      <c r="O20" s="15">
        <f t="shared" si="1"/>
        <v>0</v>
      </c>
      <c r="P20" s="16">
        <f>O20/(I59+O59)</f>
        <v>0</v>
      </c>
      <c r="Q20" s="17">
        <v>0</v>
      </c>
      <c r="R20" s="17">
        <v>0</v>
      </c>
      <c r="S20" s="17">
        <v>0</v>
      </c>
      <c r="T20" s="17">
        <f t="shared" si="3"/>
        <v>0</v>
      </c>
      <c r="U20" s="17">
        <f t="shared" si="4"/>
        <v>0</v>
      </c>
      <c r="V20" s="17">
        <f t="shared" si="5"/>
        <v>0</v>
      </c>
      <c r="W20" s="17">
        <f t="shared" si="6"/>
        <v>0</v>
      </c>
    </row>
    <row r="21" spans="1:23" ht="12">
      <c r="A21" s="10"/>
      <c r="B21" s="20" t="s">
        <v>35</v>
      </c>
      <c r="C21" s="29">
        <v>0</v>
      </c>
      <c r="D21" s="19">
        <v>0.0511019205710725</v>
      </c>
      <c r="E21" s="14">
        <v>0.8</v>
      </c>
      <c r="F21" s="15">
        <f t="shared" si="0"/>
        <v>0</v>
      </c>
      <c r="G21" s="16">
        <f>F21/(F59+L59)</f>
        <v>0</v>
      </c>
      <c r="H21" s="17">
        <v>0</v>
      </c>
      <c r="I21" s="17">
        <v>0</v>
      </c>
      <c r="J21" s="17">
        <v>0</v>
      </c>
      <c r="K21" s="154">
        <f t="shared" si="2"/>
        <v>0</v>
      </c>
      <c r="L21" s="66">
        <v>0</v>
      </c>
      <c r="M21" s="13">
        <v>0.0511019205710725</v>
      </c>
      <c r="N21" s="14">
        <v>0.2</v>
      </c>
      <c r="O21" s="15">
        <f t="shared" si="1"/>
        <v>0</v>
      </c>
      <c r="P21" s="16">
        <f>O21/(I59+O59)</f>
        <v>0</v>
      </c>
      <c r="Q21" s="17">
        <v>0</v>
      </c>
      <c r="R21" s="17">
        <v>0</v>
      </c>
      <c r="S21" s="17">
        <v>31.200000000000003</v>
      </c>
      <c r="T21" s="17">
        <f t="shared" si="3"/>
        <v>31.200000000000003</v>
      </c>
      <c r="U21" s="17">
        <f t="shared" si="4"/>
        <v>0</v>
      </c>
      <c r="V21" s="17">
        <f t="shared" si="5"/>
        <v>31.200000000000003</v>
      </c>
      <c r="W21" s="17">
        <f t="shared" si="6"/>
        <v>31.200000000000003</v>
      </c>
    </row>
    <row r="22" spans="1:23" ht="12">
      <c r="A22" s="10"/>
      <c r="B22" s="20" t="s">
        <v>36</v>
      </c>
      <c r="C22" s="29">
        <v>0</v>
      </c>
      <c r="D22" s="19">
        <v>0.0511019205710725</v>
      </c>
      <c r="E22" s="14">
        <v>0.8</v>
      </c>
      <c r="F22" s="15">
        <f t="shared" si="0"/>
        <v>0</v>
      </c>
      <c r="G22" s="16">
        <f>F22/(F59+L59)</f>
        <v>0</v>
      </c>
      <c r="H22" s="17">
        <v>0</v>
      </c>
      <c r="I22" s="17">
        <v>0</v>
      </c>
      <c r="J22" s="17">
        <v>0</v>
      </c>
      <c r="K22" s="154">
        <f t="shared" si="2"/>
        <v>0</v>
      </c>
      <c r="L22" s="65">
        <v>100</v>
      </c>
      <c r="M22" s="13">
        <v>0.0511019205710725</v>
      </c>
      <c r="N22" s="14">
        <v>0.2</v>
      </c>
      <c r="O22" s="15">
        <f t="shared" si="1"/>
        <v>1.02203841142145</v>
      </c>
      <c r="P22" s="16">
        <f>O22/(I59+O59)</f>
        <v>4.565164839086612E-05</v>
      </c>
      <c r="Q22" s="17">
        <v>21.93</v>
      </c>
      <c r="R22" s="17">
        <v>28.1</v>
      </c>
      <c r="S22" s="17">
        <v>11.7</v>
      </c>
      <c r="T22" s="17">
        <f t="shared" si="3"/>
        <v>17.87</v>
      </c>
      <c r="U22" s="17">
        <f t="shared" si="4"/>
        <v>21.93</v>
      </c>
      <c r="V22" s="17">
        <f t="shared" si="5"/>
        <v>17.87</v>
      </c>
      <c r="W22" s="17">
        <f t="shared" si="6"/>
        <v>39.8</v>
      </c>
    </row>
    <row r="23" spans="1:23" s="3" customFormat="1" ht="12">
      <c r="A23" s="10">
        <v>8</v>
      </c>
      <c r="B23" s="11" t="s">
        <v>37</v>
      </c>
      <c r="C23" s="30">
        <v>0</v>
      </c>
      <c r="D23" s="13">
        <v>0.0496289162087134</v>
      </c>
      <c r="E23" s="14">
        <v>0.8</v>
      </c>
      <c r="F23" s="15">
        <f t="shared" si="0"/>
        <v>0</v>
      </c>
      <c r="G23" s="16">
        <f>F23/(F59+L59)</f>
        <v>0</v>
      </c>
      <c r="H23" s="17">
        <v>298.15</v>
      </c>
      <c r="I23" s="17">
        <v>0</v>
      </c>
      <c r="J23" s="17">
        <v>31.24</v>
      </c>
      <c r="K23" s="154">
        <f t="shared" si="2"/>
        <v>-266.90999999999997</v>
      </c>
      <c r="L23" s="155">
        <v>200</v>
      </c>
      <c r="M23" s="13">
        <v>0.0496289162087134</v>
      </c>
      <c r="N23" s="14">
        <v>0.2</v>
      </c>
      <c r="O23" s="15">
        <f t="shared" si="1"/>
        <v>1.9851566483485361</v>
      </c>
      <c r="P23" s="16">
        <f>O23/(I59+O59)</f>
        <v>8.867149443547384E-05</v>
      </c>
      <c r="Q23" s="17">
        <v>0</v>
      </c>
      <c r="R23" s="17">
        <v>54.57</v>
      </c>
      <c r="S23" s="17">
        <v>53.82</v>
      </c>
      <c r="T23" s="17">
        <f t="shared" si="3"/>
        <v>108.39</v>
      </c>
      <c r="U23" s="17">
        <f t="shared" si="4"/>
        <v>298.15</v>
      </c>
      <c r="V23" s="17">
        <f t="shared" si="5"/>
        <v>-158.51999999999998</v>
      </c>
      <c r="W23" s="17">
        <f t="shared" si="6"/>
        <v>139.63</v>
      </c>
    </row>
    <row r="24" spans="1:23" s="3" customFormat="1" ht="12">
      <c r="A24" s="10"/>
      <c r="B24" s="20" t="s">
        <v>38</v>
      </c>
      <c r="C24" s="10">
        <v>0</v>
      </c>
      <c r="D24" s="13">
        <v>0.0496289162087134</v>
      </c>
      <c r="E24" s="14">
        <v>0.8</v>
      </c>
      <c r="F24" s="15">
        <f t="shared" si="0"/>
        <v>0</v>
      </c>
      <c r="G24" s="16">
        <f>F24/(F59+L59)</f>
        <v>0</v>
      </c>
      <c r="H24" s="17">
        <v>42.59</v>
      </c>
      <c r="I24" s="17">
        <v>0</v>
      </c>
      <c r="J24" s="17">
        <v>14.2</v>
      </c>
      <c r="K24" s="154">
        <f t="shared" si="2"/>
        <v>-28.390000000000004</v>
      </c>
      <c r="L24" s="62">
        <v>150</v>
      </c>
      <c r="M24" s="13">
        <v>0.0496289162087134</v>
      </c>
      <c r="N24" s="14">
        <v>0.2</v>
      </c>
      <c r="O24" s="15">
        <f t="shared" si="1"/>
        <v>1.4888674862614022</v>
      </c>
      <c r="P24" s="16">
        <f>O24/(I59+O59)</f>
        <v>6.650362082660539E-05</v>
      </c>
      <c r="Q24" s="17">
        <v>74.54</v>
      </c>
      <c r="R24" s="17">
        <v>40.93</v>
      </c>
      <c r="S24" s="17">
        <v>122.07</v>
      </c>
      <c r="T24" s="17">
        <f t="shared" si="3"/>
        <v>88.45999999999998</v>
      </c>
      <c r="U24" s="17">
        <f t="shared" si="4"/>
        <v>117.13000000000001</v>
      </c>
      <c r="V24" s="17">
        <f t="shared" si="5"/>
        <v>60.06999999999998</v>
      </c>
      <c r="W24" s="17">
        <f t="shared" si="6"/>
        <v>177.2</v>
      </c>
    </row>
    <row r="25" spans="1:23" ht="12">
      <c r="A25" s="10">
        <v>9</v>
      </c>
      <c r="B25" s="11" t="s">
        <v>39</v>
      </c>
      <c r="C25" s="31">
        <v>0</v>
      </c>
      <c r="D25" s="19">
        <v>0.0514607293260061</v>
      </c>
      <c r="E25" s="14">
        <v>0.8</v>
      </c>
      <c r="F25" s="15">
        <f t="shared" si="0"/>
        <v>0</v>
      </c>
      <c r="G25" s="16">
        <f>F25/(F59+L59)</f>
        <v>0</v>
      </c>
      <c r="H25" s="17">
        <v>0</v>
      </c>
      <c r="I25" s="17">
        <v>0</v>
      </c>
      <c r="J25" s="17">
        <v>0</v>
      </c>
      <c r="K25" s="154">
        <f t="shared" si="2"/>
        <v>0</v>
      </c>
      <c r="L25" s="155">
        <v>60</v>
      </c>
      <c r="M25" s="13">
        <v>0.0514607293260061</v>
      </c>
      <c r="N25" s="14">
        <v>0.2</v>
      </c>
      <c r="O25" s="15">
        <f t="shared" si="1"/>
        <v>0.6175287519120732</v>
      </c>
      <c r="P25" s="16">
        <f>O25/(I59+O59)</f>
        <v>2.758331305213085E-05</v>
      </c>
      <c r="Q25" s="17">
        <v>13.25</v>
      </c>
      <c r="R25" s="17">
        <v>16.98</v>
      </c>
      <c r="S25" s="17">
        <v>2.34</v>
      </c>
      <c r="T25" s="17">
        <f t="shared" si="3"/>
        <v>6.07</v>
      </c>
      <c r="U25" s="17">
        <f t="shared" si="4"/>
        <v>13.25</v>
      </c>
      <c r="V25" s="17">
        <f t="shared" si="5"/>
        <v>6.07</v>
      </c>
      <c r="W25" s="17">
        <f t="shared" si="6"/>
        <v>19.32</v>
      </c>
    </row>
    <row r="26" spans="1:23" ht="12">
      <c r="A26" s="10"/>
      <c r="B26" s="151" t="s">
        <v>40</v>
      </c>
      <c r="C26" s="33">
        <v>0</v>
      </c>
      <c r="D26" s="19">
        <v>0.0514607293260061</v>
      </c>
      <c r="E26" s="14">
        <v>0.8</v>
      </c>
      <c r="F26" s="15">
        <f t="shared" si="0"/>
        <v>0</v>
      </c>
      <c r="G26" s="16">
        <f>F26/(F59+L59)</f>
        <v>0</v>
      </c>
      <c r="H26" s="17">
        <v>0</v>
      </c>
      <c r="I26" s="17">
        <v>0</v>
      </c>
      <c r="J26" s="17">
        <v>0</v>
      </c>
      <c r="K26" s="154">
        <f t="shared" si="2"/>
        <v>0</v>
      </c>
      <c r="L26" s="62">
        <v>120</v>
      </c>
      <c r="M26" s="13">
        <v>0.0514607293260061</v>
      </c>
      <c r="N26" s="14">
        <v>0.2</v>
      </c>
      <c r="O26" s="15">
        <f t="shared" si="1"/>
        <v>1.2350575038241465</v>
      </c>
      <c r="P26" s="16">
        <f>O26/(I59+O59)</f>
        <v>5.51666261042617E-05</v>
      </c>
      <c r="Q26" s="17">
        <v>26.5</v>
      </c>
      <c r="R26" s="17">
        <v>33.95</v>
      </c>
      <c r="S26" s="17">
        <v>0.78</v>
      </c>
      <c r="T26" s="17">
        <f t="shared" si="3"/>
        <v>8.230000000000002</v>
      </c>
      <c r="U26" s="17">
        <f t="shared" si="4"/>
        <v>26.5</v>
      </c>
      <c r="V26" s="17">
        <f t="shared" si="5"/>
        <v>8.230000000000002</v>
      </c>
      <c r="W26" s="17">
        <f t="shared" si="6"/>
        <v>34.730000000000004</v>
      </c>
    </row>
    <row r="27" spans="1:23" ht="12">
      <c r="A27" s="10"/>
      <c r="B27" s="151" t="s">
        <v>41</v>
      </c>
      <c r="C27" s="33">
        <v>0</v>
      </c>
      <c r="D27" s="19">
        <v>0.0514607293260061</v>
      </c>
      <c r="E27" s="14">
        <v>0.8</v>
      </c>
      <c r="F27" s="15">
        <f t="shared" si="0"/>
        <v>0</v>
      </c>
      <c r="G27" s="16">
        <f>F27/(F59+L59)</f>
        <v>0</v>
      </c>
      <c r="H27" s="17">
        <v>0</v>
      </c>
      <c r="I27" s="17">
        <v>0</v>
      </c>
      <c r="J27" s="17">
        <v>0</v>
      </c>
      <c r="K27" s="154">
        <f t="shared" si="2"/>
        <v>0</v>
      </c>
      <c r="L27" s="62">
        <v>166</v>
      </c>
      <c r="M27" s="13">
        <v>0.0514607293260061</v>
      </c>
      <c r="N27" s="14">
        <v>0.2</v>
      </c>
      <c r="O27" s="15">
        <f t="shared" si="1"/>
        <v>1.7084962136234028</v>
      </c>
      <c r="P27" s="16">
        <f>O27/(I59+O59)</f>
        <v>7.631383277756202E-05</v>
      </c>
      <c r="Q27" s="17">
        <v>36.66</v>
      </c>
      <c r="R27" s="17">
        <v>46.97</v>
      </c>
      <c r="S27" s="17">
        <v>0</v>
      </c>
      <c r="T27" s="17">
        <f t="shared" si="3"/>
        <v>10.310000000000002</v>
      </c>
      <c r="U27" s="17">
        <f t="shared" si="4"/>
        <v>36.66</v>
      </c>
      <c r="V27" s="17">
        <f t="shared" si="5"/>
        <v>10.310000000000002</v>
      </c>
      <c r="W27" s="17">
        <f t="shared" si="6"/>
        <v>46.97</v>
      </c>
    </row>
    <row r="28" spans="1:23" ht="12">
      <c r="A28" s="10"/>
      <c r="B28" s="151" t="s">
        <v>42</v>
      </c>
      <c r="C28" s="33">
        <v>0</v>
      </c>
      <c r="D28" s="19">
        <v>0.0514607293260061</v>
      </c>
      <c r="E28" s="14">
        <v>0.8</v>
      </c>
      <c r="F28" s="15">
        <f t="shared" si="0"/>
        <v>0</v>
      </c>
      <c r="G28" s="16">
        <f>F28/(F59+L59)</f>
        <v>0</v>
      </c>
      <c r="H28" s="17">
        <v>0</v>
      </c>
      <c r="I28" s="17">
        <v>0</v>
      </c>
      <c r="J28" s="17">
        <v>0</v>
      </c>
      <c r="K28" s="154">
        <f t="shared" si="2"/>
        <v>0</v>
      </c>
      <c r="L28" s="62">
        <v>50</v>
      </c>
      <c r="M28" s="13">
        <v>0.0514607293260061</v>
      </c>
      <c r="N28" s="14">
        <v>0.2</v>
      </c>
      <c r="O28" s="15">
        <f t="shared" si="1"/>
        <v>0.514607293260061</v>
      </c>
      <c r="P28" s="16">
        <f>O28/(I59+O59)</f>
        <v>2.298609421010904E-05</v>
      </c>
      <c r="Q28" s="17">
        <v>11.04</v>
      </c>
      <c r="R28" s="17">
        <v>14.15</v>
      </c>
      <c r="S28" s="17">
        <v>3.51</v>
      </c>
      <c r="T28" s="17">
        <f t="shared" si="3"/>
        <v>6.620000000000001</v>
      </c>
      <c r="U28" s="17">
        <f t="shared" si="4"/>
        <v>11.04</v>
      </c>
      <c r="V28" s="17">
        <f t="shared" si="5"/>
        <v>6.620000000000001</v>
      </c>
      <c r="W28" s="17">
        <f t="shared" si="6"/>
        <v>17.66</v>
      </c>
    </row>
    <row r="29" spans="1:23" ht="12">
      <c r="A29" s="10">
        <v>10</v>
      </c>
      <c r="B29" s="11" t="s">
        <v>43</v>
      </c>
      <c r="C29" s="10">
        <v>0</v>
      </c>
      <c r="D29" s="13">
        <v>0.0457009045757559</v>
      </c>
      <c r="E29" s="14">
        <v>0.8</v>
      </c>
      <c r="F29" s="15">
        <f t="shared" si="0"/>
        <v>0</v>
      </c>
      <c r="G29" s="16">
        <f>F29/(F59+L59)</f>
        <v>0</v>
      </c>
      <c r="H29" s="17">
        <v>0</v>
      </c>
      <c r="I29" s="17">
        <v>0</v>
      </c>
      <c r="J29" s="17">
        <v>0</v>
      </c>
      <c r="K29" s="154">
        <f t="shared" si="2"/>
        <v>0</v>
      </c>
      <c r="L29" s="62">
        <v>0</v>
      </c>
      <c r="M29" s="13">
        <v>0.0457009045757559</v>
      </c>
      <c r="N29" s="14">
        <v>0.2</v>
      </c>
      <c r="O29" s="15">
        <f t="shared" si="1"/>
        <v>0</v>
      </c>
      <c r="P29" s="16">
        <f>O29/(I59+O59)</f>
        <v>0</v>
      </c>
      <c r="Q29" s="17">
        <v>0</v>
      </c>
      <c r="R29" s="17">
        <v>0</v>
      </c>
      <c r="S29" s="17">
        <v>366.99</v>
      </c>
      <c r="T29" s="17">
        <f t="shared" si="3"/>
        <v>366.99</v>
      </c>
      <c r="U29" s="17">
        <f t="shared" si="4"/>
        <v>0</v>
      </c>
      <c r="V29" s="17">
        <f t="shared" si="5"/>
        <v>366.99</v>
      </c>
      <c r="W29" s="17">
        <f t="shared" si="6"/>
        <v>366.99</v>
      </c>
    </row>
    <row r="30" spans="1:23" ht="12">
      <c r="A30" s="10">
        <v>11</v>
      </c>
      <c r="B30" s="11" t="s">
        <v>44</v>
      </c>
      <c r="C30" s="34">
        <v>0</v>
      </c>
      <c r="D30" s="13">
        <v>0.0471644666024588</v>
      </c>
      <c r="E30" s="14">
        <v>0.8</v>
      </c>
      <c r="F30" s="15">
        <f t="shared" si="0"/>
        <v>0</v>
      </c>
      <c r="G30" s="16">
        <f>F30/(F59+L59)</f>
        <v>0</v>
      </c>
      <c r="H30" s="17">
        <v>0</v>
      </c>
      <c r="I30" s="17">
        <v>0</v>
      </c>
      <c r="J30" s="17">
        <v>0</v>
      </c>
      <c r="K30" s="154">
        <f t="shared" si="2"/>
        <v>0</v>
      </c>
      <c r="L30" s="62">
        <v>100</v>
      </c>
      <c r="M30" s="13">
        <v>0.0471644666024588</v>
      </c>
      <c r="N30" s="14">
        <v>0.2</v>
      </c>
      <c r="O30" s="15">
        <f t="shared" si="1"/>
        <v>0.943289332049176</v>
      </c>
      <c r="P30" s="16">
        <f>O30/(I59+O59)</f>
        <v>4.213414333192464E-05</v>
      </c>
      <c r="Q30" s="17">
        <v>20.24</v>
      </c>
      <c r="R30" s="17">
        <v>25.93</v>
      </c>
      <c r="S30" s="17">
        <v>25.35</v>
      </c>
      <c r="T30" s="17">
        <f t="shared" si="3"/>
        <v>31.040000000000003</v>
      </c>
      <c r="U30" s="17">
        <f t="shared" si="4"/>
        <v>20.24</v>
      </c>
      <c r="V30" s="17">
        <f t="shared" si="5"/>
        <v>31.040000000000003</v>
      </c>
      <c r="W30" s="17">
        <f t="shared" si="6"/>
        <v>51.28</v>
      </c>
    </row>
    <row r="31" spans="1:23" ht="12">
      <c r="A31" s="10">
        <v>12</v>
      </c>
      <c r="B31" s="11" t="s">
        <v>45</v>
      </c>
      <c r="C31" s="35">
        <v>0</v>
      </c>
      <c r="D31" s="13">
        <v>0.0506203614526089</v>
      </c>
      <c r="E31" s="14">
        <v>0.8</v>
      </c>
      <c r="F31" s="15">
        <f t="shared" si="0"/>
        <v>0</v>
      </c>
      <c r="G31" s="16">
        <f>F31/(F59+L59)</f>
        <v>0</v>
      </c>
      <c r="H31" s="17">
        <v>71.25</v>
      </c>
      <c r="I31" s="17">
        <v>0</v>
      </c>
      <c r="J31" s="17">
        <v>746.92</v>
      </c>
      <c r="K31" s="154">
        <f t="shared" si="2"/>
        <v>675.67</v>
      </c>
      <c r="L31" s="62">
        <v>120</v>
      </c>
      <c r="M31" s="13">
        <v>0.0506203614526089</v>
      </c>
      <c r="N31" s="14">
        <v>0.2</v>
      </c>
      <c r="O31" s="15">
        <f t="shared" si="1"/>
        <v>1.2148886748626138</v>
      </c>
      <c r="P31" s="16">
        <f>O31/(I59+O59)</f>
        <v>5.426573991650399E-05</v>
      </c>
      <c r="Q31" s="17">
        <v>26.07</v>
      </c>
      <c r="R31" s="17">
        <v>33.4</v>
      </c>
      <c r="S31" s="17">
        <v>132.6</v>
      </c>
      <c r="T31" s="17">
        <f t="shared" si="3"/>
        <v>139.93</v>
      </c>
      <c r="U31" s="17">
        <f t="shared" si="4"/>
        <v>97.32</v>
      </c>
      <c r="V31" s="17">
        <f t="shared" si="5"/>
        <v>815.5999999999999</v>
      </c>
      <c r="W31" s="17">
        <f t="shared" si="6"/>
        <v>912.92</v>
      </c>
    </row>
    <row r="32" spans="1:23" ht="12">
      <c r="A32" s="10">
        <v>13</v>
      </c>
      <c r="B32" s="11" t="s">
        <v>46</v>
      </c>
      <c r="C32" s="36">
        <v>0</v>
      </c>
      <c r="D32" s="19">
        <v>0.0511585745850093</v>
      </c>
      <c r="E32" s="14">
        <v>0.8</v>
      </c>
      <c r="F32" s="15">
        <f t="shared" si="0"/>
        <v>0</v>
      </c>
      <c r="G32" s="16">
        <f>F32/(F59+L59)</f>
        <v>0</v>
      </c>
      <c r="H32" s="17">
        <v>0</v>
      </c>
      <c r="I32" s="17">
        <v>0</v>
      </c>
      <c r="J32" s="17">
        <v>0</v>
      </c>
      <c r="K32" s="154">
        <f t="shared" si="2"/>
        <v>0</v>
      </c>
      <c r="L32" s="62">
        <v>0</v>
      </c>
      <c r="M32" s="13">
        <v>0.0511585745850093</v>
      </c>
      <c r="N32" s="14">
        <v>0.2</v>
      </c>
      <c r="O32" s="15">
        <f t="shared" si="1"/>
        <v>0</v>
      </c>
      <c r="P32" s="16">
        <f>O32/(I59+O59)</f>
        <v>0</v>
      </c>
      <c r="Q32" s="17">
        <v>0</v>
      </c>
      <c r="R32" s="17">
        <v>0</v>
      </c>
      <c r="S32" s="17">
        <v>0</v>
      </c>
      <c r="T32" s="17">
        <f t="shared" si="3"/>
        <v>0</v>
      </c>
      <c r="U32" s="17">
        <f t="shared" si="4"/>
        <v>0</v>
      </c>
      <c r="V32" s="17">
        <f t="shared" si="5"/>
        <v>0</v>
      </c>
      <c r="W32" s="17">
        <f t="shared" si="6"/>
        <v>0</v>
      </c>
    </row>
    <row r="33" spans="1:23" ht="12">
      <c r="A33" s="10"/>
      <c r="B33" s="20" t="s">
        <v>47</v>
      </c>
      <c r="C33" s="36">
        <v>0</v>
      </c>
      <c r="D33" s="19">
        <v>0.0511585745850093</v>
      </c>
      <c r="E33" s="14">
        <v>0.8</v>
      </c>
      <c r="F33" s="15">
        <f t="shared" si="0"/>
        <v>0</v>
      </c>
      <c r="G33" s="16">
        <f>F33/(F59+L59)</f>
        <v>0</v>
      </c>
      <c r="H33" s="17">
        <v>0</v>
      </c>
      <c r="I33" s="17">
        <v>0</v>
      </c>
      <c r="J33" s="17">
        <v>0</v>
      </c>
      <c r="K33" s="154">
        <f t="shared" si="2"/>
        <v>0</v>
      </c>
      <c r="L33" s="62">
        <v>0</v>
      </c>
      <c r="M33" s="13">
        <v>0.0511585745850093</v>
      </c>
      <c r="N33" s="14">
        <v>0.2</v>
      </c>
      <c r="O33" s="15">
        <f t="shared" si="1"/>
        <v>0</v>
      </c>
      <c r="P33" s="16">
        <f>O33/(I59+O59)</f>
        <v>0</v>
      </c>
      <c r="Q33" s="17">
        <v>0</v>
      </c>
      <c r="R33" s="17">
        <v>0</v>
      </c>
      <c r="S33" s="17">
        <v>0</v>
      </c>
      <c r="T33" s="17">
        <f t="shared" si="3"/>
        <v>0</v>
      </c>
      <c r="U33" s="17">
        <f t="shared" si="4"/>
        <v>0</v>
      </c>
      <c r="V33" s="17">
        <f t="shared" si="5"/>
        <v>0</v>
      </c>
      <c r="W33" s="17">
        <f t="shared" si="6"/>
        <v>0</v>
      </c>
    </row>
    <row r="34" spans="1:23" ht="12">
      <c r="A34" s="10">
        <v>14</v>
      </c>
      <c r="B34" s="11" t="s">
        <v>48</v>
      </c>
      <c r="C34" s="37">
        <v>108</v>
      </c>
      <c r="D34" s="19">
        <v>0.0512435556059147</v>
      </c>
      <c r="E34" s="14">
        <v>0.8</v>
      </c>
      <c r="F34" s="15">
        <f t="shared" si="0"/>
        <v>4.42744320435103</v>
      </c>
      <c r="G34" s="16">
        <f>F34/(F59+L59)</f>
        <v>0.0002463077360663648</v>
      </c>
      <c r="H34" s="17">
        <v>221.65</v>
      </c>
      <c r="I34" s="17">
        <v>121.71</v>
      </c>
      <c r="J34" s="17">
        <v>2027.76</v>
      </c>
      <c r="K34" s="154">
        <f t="shared" si="2"/>
        <v>1927.82</v>
      </c>
      <c r="L34" s="62">
        <v>0</v>
      </c>
      <c r="M34" s="13">
        <v>0.0512435556059147</v>
      </c>
      <c r="N34" s="14">
        <v>0.2</v>
      </c>
      <c r="O34" s="15">
        <f t="shared" si="1"/>
        <v>0</v>
      </c>
      <c r="P34" s="16">
        <f>O34/(I59+O59)</f>
        <v>0</v>
      </c>
      <c r="Q34" s="17">
        <v>142.05</v>
      </c>
      <c r="R34" s="17">
        <v>0</v>
      </c>
      <c r="S34" s="17">
        <v>25.35</v>
      </c>
      <c r="T34" s="17">
        <f t="shared" si="3"/>
        <v>-116.70000000000002</v>
      </c>
      <c r="U34" s="17">
        <f t="shared" si="4"/>
        <v>363.70000000000005</v>
      </c>
      <c r="V34" s="17">
        <f t="shared" si="5"/>
        <v>1811.12</v>
      </c>
      <c r="W34" s="17">
        <f t="shared" si="6"/>
        <v>2174.8199999999997</v>
      </c>
    </row>
    <row r="35" spans="1:23" ht="12">
      <c r="A35" s="10"/>
      <c r="B35" s="20" t="s">
        <v>49</v>
      </c>
      <c r="C35" s="38">
        <v>0</v>
      </c>
      <c r="D35" s="19">
        <v>0.0512435556059147</v>
      </c>
      <c r="E35" s="14">
        <v>0.8</v>
      </c>
      <c r="F35" s="15">
        <f t="shared" si="0"/>
        <v>0</v>
      </c>
      <c r="G35" s="16">
        <f>F35/(F59+L59)</f>
        <v>0</v>
      </c>
      <c r="H35" s="17">
        <v>0</v>
      </c>
      <c r="I35" s="17">
        <v>0</v>
      </c>
      <c r="J35" s="17">
        <v>0</v>
      </c>
      <c r="K35" s="154">
        <f t="shared" si="2"/>
        <v>0</v>
      </c>
      <c r="L35" s="62">
        <v>0</v>
      </c>
      <c r="M35" s="13">
        <v>0.0512435556059147</v>
      </c>
      <c r="N35" s="14">
        <v>0.2</v>
      </c>
      <c r="O35" s="15">
        <f t="shared" si="1"/>
        <v>0</v>
      </c>
      <c r="P35" s="16">
        <f>O35/(I59+O59)</f>
        <v>0</v>
      </c>
      <c r="Q35" s="17">
        <v>0</v>
      </c>
      <c r="R35" s="17">
        <v>0</v>
      </c>
      <c r="S35" s="17">
        <v>0</v>
      </c>
      <c r="T35" s="17">
        <f t="shared" si="3"/>
        <v>0</v>
      </c>
      <c r="U35" s="17">
        <f t="shared" si="4"/>
        <v>0</v>
      </c>
      <c r="V35" s="17">
        <f t="shared" si="5"/>
        <v>0</v>
      </c>
      <c r="W35" s="17">
        <f t="shared" si="6"/>
        <v>0</v>
      </c>
    </row>
    <row r="36" spans="1:23" ht="12">
      <c r="A36" s="10"/>
      <c r="B36" s="20" t="s">
        <v>50</v>
      </c>
      <c r="C36" s="38">
        <v>0</v>
      </c>
      <c r="D36" s="19">
        <v>0.0512435556059147</v>
      </c>
      <c r="E36" s="14">
        <v>0.8</v>
      </c>
      <c r="F36" s="15">
        <f t="shared" si="0"/>
        <v>0</v>
      </c>
      <c r="G36" s="16">
        <f>F36/(F59+L59)</f>
        <v>0</v>
      </c>
      <c r="H36" s="17">
        <v>0</v>
      </c>
      <c r="I36" s="17">
        <v>0</v>
      </c>
      <c r="J36" s="17">
        <v>0</v>
      </c>
      <c r="K36" s="154">
        <f t="shared" si="2"/>
        <v>0</v>
      </c>
      <c r="L36" s="62">
        <v>130</v>
      </c>
      <c r="M36" s="13">
        <v>0.0512435556059147</v>
      </c>
      <c r="N36" s="14">
        <v>0.2</v>
      </c>
      <c r="O36" s="15">
        <f t="shared" si="1"/>
        <v>1.3323324457537822</v>
      </c>
      <c r="P36" s="16">
        <f>O36/(I59+O59)</f>
        <v>5.951163055476708E-05</v>
      </c>
      <c r="Q36" s="17">
        <v>0</v>
      </c>
      <c r="R36" s="17">
        <v>36.63</v>
      </c>
      <c r="S36" s="17">
        <v>0</v>
      </c>
      <c r="T36" s="17">
        <f t="shared" si="3"/>
        <v>36.63</v>
      </c>
      <c r="U36" s="17">
        <f t="shared" si="4"/>
        <v>0</v>
      </c>
      <c r="V36" s="17">
        <f t="shared" si="5"/>
        <v>36.63</v>
      </c>
      <c r="W36" s="17">
        <f t="shared" si="6"/>
        <v>36.63</v>
      </c>
    </row>
    <row r="37" spans="1:23" ht="12">
      <c r="A37" s="10"/>
      <c r="B37" s="151" t="s">
        <v>51</v>
      </c>
      <c r="C37" s="38">
        <v>53</v>
      </c>
      <c r="D37" s="19">
        <v>0.0512435556059147</v>
      </c>
      <c r="E37" s="14">
        <v>0.8</v>
      </c>
      <c r="F37" s="15">
        <f t="shared" si="0"/>
        <v>2.1727267576907834</v>
      </c>
      <c r="G37" s="16">
        <f>F37/(F59+L59)</f>
        <v>0.00012087324084738272</v>
      </c>
      <c r="H37" s="17">
        <v>0</v>
      </c>
      <c r="I37" s="17">
        <v>59.73</v>
      </c>
      <c r="J37" s="17">
        <v>0</v>
      </c>
      <c r="K37" s="154">
        <f aca="true" t="shared" si="7" ref="K37:K58">I37-H37+J37</f>
        <v>59.73</v>
      </c>
      <c r="L37" s="62">
        <v>100</v>
      </c>
      <c r="M37" s="13">
        <v>0.0512435556059147</v>
      </c>
      <c r="N37" s="14">
        <v>0.2</v>
      </c>
      <c r="O37" s="15">
        <f t="shared" si="1"/>
        <v>1.024871112118294</v>
      </c>
      <c r="P37" s="16">
        <f>O37/(I59+O59)</f>
        <v>4.577817734982083E-05</v>
      </c>
      <c r="Q37" s="17">
        <v>0</v>
      </c>
      <c r="R37" s="17">
        <v>28.17</v>
      </c>
      <c r="S37" s="17">
        <v>5.85</v>
      </c>
      <c r="T37" s="17">
        <f aca="true" t="shared" si="8" ref="T37:T59">R37-Q37+S37</f>
        <v>34.02</v>
      </c>
      <c r="U37" s="17">
        <f aca="true" t="shared" si="9" ref="U37:U58">H37+Q37</f>
        <v>0</v>
      </c>
      <c r="V37" s="17">
        <f aca="true" t="shared" si="10" ref="V37:V59">K37+T37</f>
        <v>93.75</v>
      </c>
      <c r="W37" s="17">
        <f aca="true" t="shared" si="11" ref="W37:W58">I37+J37+R37+S37</f>
        <v>93.75</v>
      </c>
    </row>
    <row r="38" spans="1:23" ht="12">
      <c r="A38" s="10">
        <v>15</v>
      </c>
      <c r="B38" s="11" t="s">
        <v>52</v>
      </c>
      <c r="C38" s="76">
        <v>2713</v>
      </c>
      <c r="D38" s="19">
        <v>0.0511113629067286</v>
      </c>
      <c r="E38" s="14">
        <v>0.8</v>
      </c>
      <c r="F38" s="15">
        <f t="shared" si="0"/>
        <v>110.93210205276375</v>
      </c>
      <c r="G38" s="16">
        <f>F38/(F59+L59)</f>
        <v>0.006171380106434187</v>
      </c>
      <c r="H38" s="17">
        <v>2511.72</v>
      </c>
      <c r="I38" s="17">
        <v>3049.49</v>
      </c>
      <c r="J38" s="17">
        <v>-255.6</v>
      </c>
      <c r="K38" s="154">
        <f t="shared" si="7"/>
        <v>282.16999999999996</v>
      </c>
      <c r="L38" s="61">
        <v>1013</v>
      </c>
      <c r="M38" s="13">
        <v>0.0511113629067286</v>
      </c>
      <c r="N38" s="14">
        <v>0.2</v>
      </c>
      <c r="O38" s="15">
        <f t="shared" si="1"/>
        <v>10.355162124903217</v>
      </c>
      <c r="P38" s="16">
        <f>O38/(I59+O59)</f>
        <v>0.0004625366474230875</v>
      </c>
      <c r="Q38" s="17">
        <v>255.08</v>
      </c>
      <c r="R38" s="17">
        <v>284.66</v>
      </c>
      <c r="S38" s="17">
        <v>4.68</v>
      </c>
      <c r="T38" s="17">
        <f t="shared" si="8"/>
        <v>34.26000000000001</v>
      </c>
      <c r="U38" s="17">
        <f t="shared" si="9"/>
        <v>2766.7999999999997</v>
      </c>
      <c r="V38" s="17">
        <f t="shared" si="10"/>
        <v>316.42999999999995</v>
      </c>
      <c r="W38" s="17">
        <f t="shared" si="11"/>
        <v>3083.2299999999996</v>
      </c>
    </row>
    <row r="39" spans="1:23" ht="12">
      <c r="A39" s="10"/>
      <c r="B39" s="20" t="s">
        <v>53</v>
      </c>
      <c r="C39" s="10">
        <v>0</v>
      </c>
      <c r="D39" s="19">
        <v>0.0511113629067286</v>
      </c>
      <c r="E39" s="14">
        <v>0.8</v>
      </c>
      <c r="F39" s="15">
        <f t="shared" si="0"/>
        <v>0</v>
      </c>
      <c r="G39" s="16">
        <f>F39/(F59+L59)</f>
        <v>0</v>
      </c>
      <c r="H39" s="17">
        <v>0</v>
      </c>
      <c r="I39" s="17">
        <v>0</v>
      </c>
      <c r="J39" s="17">
        <v>0</v>
      </c>
      <c r="K39" s="154">
        <f t="shared" si="7"/>
        <v>0</v>
      </c>
      <c r="L39" s="62">
        <v>120</v>
      </c>
      <c r="M39" s="13">
        <v>0.0511113629067286</v>
      </c>
      <c r="N39" s="14">
        <v>0.2</v>
      </c>
      <c r="O39" s="15">
        <f t="shared" si="1"/>
        <v>1.2266727097614867</v>
      </c>
      <c r="P39" s="16">
        <f>O39/(I59+O59)</f>
        <v>5.479210038575568E-05</v>
      </c>
      <c r="Q39" s="17">
        <v>0</v>
      </c>
      <c r="R39" s="17">
        <v>33.72</v>
      </c>
      <c r="S39" s="17">
        <v>0</v>
      </c>
      <c r="T39" s="17">
        <f t="shared" si="8"/>
        <v>33.72</v>
      </c>
      <c r="U39" s="17">
        <f t="shared" si="9"/>
        <v>0</v>
      </c>
      <c r="V39" s="17">
        <f t="shared" si="10"/>
        <v>33.72</v>
      </c>
      <c r="W39" s="17">
        <f t="shared" si="11"/>
        <v>33.72</v>
      </c>
    </row>
    <row r="40" spans="1:23" ht="12">
      <c r="A40" s="10"/>
      <c r="B40" s="20" t="s">
        <v>54</v>
      </c>
      <c r="C40" s="10">
        <v>0</v>
      </c>
      <c r="D40" s="19">
        <v>0.0511113629067286</v>
      </c>
      <c r="E40" s="14">
        <v>0.8</v>
      </c>
      <c r="F40" s="15">
        <f t="shared" si="0"/>
        <v>0</v>
      </c>
      <c r="G40" s="16">
        <f>F40/(F59+L59)</f>
        <v>0</v>
      </c>
      <c r="H40" s="17">
        <v>0</v>
      </c>
      <c r="I40" s="17">
        <v>0</v>
      </c>
      <c r="J40" s="17">
        <v>0</v>
      </c>
      <c r="K40" s="154">
        <f t="shared" si="7"/>
        <v>0</v>
      </c>
      <c r="L40" s="67">
        <v>0</v>
      </c>
      <c r="M40" s="13">
        <v>0.0511113629067286</v>
      </c>
      <c r="N40" s="14">
        <v>0.2</v>
      </c>
      <c r="O40" s="15">
        <f t="shared" si="1"/>
        <v>0</v>
      </c>
      <c r="P40" s="16">
        <f>O40/(I59+O59)</f>
        <v>0</v>
      </c>
      <c r="Q40" s="17">
        <v>0</v>
      </c>
      <c r="R40" s="17">
        <v>0</v>
      </c>
      <c r="S40" s="17">
        <v>21.06</v>
      </c>
      <c r="T40" s="17">
        <f t="shared" si="8"/>
        <v>21.06</v>
      </c>
      <c r="U40" s="17">
        <f t="shared" si="9"/>
        <v>0</v>
      </c>
      <c r="V40" s="17">
        <f t="shared" si="10"/>
        <v>21.06</v>
      </c>
      <c r="W40" s="17">
        <f t="shared" si="11"/>
        <v>21.06</v>
      </c>
    </row>
    <row r="41" spans="1:23" ht="12">
      <c r="A41" s="10">
        <v>16</v>
      </c>
      <c r="B41" s="11" t="s">
        <v>55</v>
      </c>
      <c r="C41" s="40">
        <v>0</v>
      </c>
      <c r="D41" s="13">
        <v>0.0508280928370442</v>
      </c>
      <c r="E41" s="14">
        <v>0.8</v>
      </c>
      <c r="F41" s="15">
        <f t="shared" si="0"/>
        <v>0</v>
      </c>
      <c r="G41" s="16">
        <f>F41/(F59+L59)</f>
        <v>0</v>
      </c>
      <c r="H41" s="17">
        <v>0</v>
      </c>
      <c r="I41" s="17">
        <v>0</v>
      </c>
      <c r="J41" s="17">
        <v>1519.4</v>
      </c>
      <c r="K41" s="154">
        <f t="shared" si="7"/>
        <v>1519.4</v>
      </c>
      <c r="L41" s="62">
        <v>10</v>
      </c>
      <c r="M41" s="13">
        <v>0.0508280928370442</v>
      </c>
      <c r="N41" s="14">
        <v>0.2</v>
      </c>
      <c r="O41" s="15">
        <f t="shared" si="1"/>
        <v>0.1016561856740884</v>
      </c>
      <c r="P41" s="16">
        <f>O41/(I59+O59)</f>
        <v>4.5407025736886966E-06</v>
      </c>
      <c r="Q41" s="17">
        <v>2.18</v>
      </c>
      <c r="R41" s="17">
        <v>2.79</v>
      </c>
      <c r="S41" s="17">
        <v>37.050000000000004</v>
      </c>
      <c r="T41" s="17">
        <f t="shared" si="8"/>
        <v>37.660000000000004</v>
      </c>
      <c r="U41" s="17">
        <f t="shared" si="9"/>
        <v>2.18</v>
      </c>
      <c r="V41" s="17">
        <f t="shared" si="10"/>
        <v>1557.0600000000002</v>
      </c>
      <c r="W41" s="17">
        <f t="shared" si="11"/>
        <v>1559.24</v>
      </c>
    </row>
    <row r="42" spans="1:23" ht="12">
      <c r="A42" s="10"/>
      <c r="B42" s="151" t="s">
        <v>56</v>
      </c>
      <c r="C42" s="42">
        <v>0</v>
      </c>
      <c r="D42" s="13">
        <v>0.0508280928370442</v>
      </c>
      <c r="E42" s="14">
        <v>0.8</v>
      </c>
      <c r="F42" s="15">
        <f t="shared" si="0"/>
        <v>0</v>
      </c>
      <c r="G42" s="16">
        <f>F42/(F59+L59)</f>
        <v>0</v>
      </c>
      <c r="H42" s="17">
        <v>0</v>
      </c>
      <c r="I42" s="17">
        <v>0</v>
      </c>
      <c r="J42" s="17">
        <v>0</v>
      </c>
      <c r="K42" s="154">
        <f t="shared" si="7"/>
        <v>0</v>
      </c>
      <c r="L42" s="68">
        <v>0</v>
      </c>
      <c r="M42" s="13">
        <v>0.0508280928370442</v>
      </c>
      <c r="N42" s="14">
        <v>0.2</v>
      </c>
      <c r="O42" s="15">
        <f t="shared" si="1"/>
        <v>0</v>
      </c>
      <c r="P42" s="16">
        <f>O42/(I59+O59)</f>
        <v>0</v>
      </c>
      <c r="Q42" s="17">
        <v>0</v>
      </c>
      <c r="R42" s="17">
        <v>0</v>
      </c>
      <c r="S42" s="17">
        <v>0</v>
      </c>
      <c r="T42" s="17">
        <f t="shared" si="8"/>
        <v>0</v>
      </c>
      <c r="U42" s="17">
        <f t="shared" si="9"/>
        <v>0</v>
      </c>
      <c r="V42" s="17">
        <f t="shared" si="10"/>
        <v>0</v>
      </c>
      <c r="W42" s="17">
        <f t="shared" si="11"/>
        <v>0</v>
      </c>
    </row>
    <row r="43" spans="1:23" ht="12">
      <c r="A43" s="10"/>
      <c r="B43" s="151" t="s">
        <v>57</v>
      </c>
      <c r="C43" s="42">
        <v>0</v>
      </c>
      <c r="D43" s="13">
        <v>0.0508280928370442</v>
      </c>
      <c r="E43" s="14">
        <v>0.8</v>
      </c>
      <c r="F43" s="15">
        <f t="shared" si="0"/>
        <v>0</v>
      </c>
      <c r="G43" s="16">
        <f>F43/(F59+L59)</f>
        <v>0</v>
      </c>
      <c r="H43" s="17">
        <v>0</v>
      </c>
      <c r="I43" s="17">
        <v>0</v>
      </c>
      <c r="J43" s="17">
        <v>0</v>
      </c>
      <c r="K43" s="154">
        <f t="shared" si="7"/>
        <v>0</v>
      </c>
      <c r="L43" s="62">
        <v>15</v>
      </c>
      <c r="M43" s="13">
        <v>0.0508280928370442</v>
      </c>
      <c r="N43" s="14">
        <v>0.2</v>
      </c>
      <c r="O43" s="15">
        <f t="shared" si="1"/>
        <v>0.15248427851113264</v>
      </c>
      <c r="P43" s="16">
        <f>O43/(I59+O59)</f>
        <v>6.811053860533046E-06</v>
      </c>
      <c r="Q43" s="17">
        <v>3.27</v>
      </c>
      <c r="R43" s="17">
        <v>4.19</v>
      </c>
      <c r="S43" s="17">
        <v>0</v>
      </c>
      <c r="T43" s="17">
        <f t="shared" si="8"/>
        <v>0.9200000000000004</v>
      </c>
      <c r="U43" s="17">
        <f t="shared" si="9"/>
        <v>3.27</v>
      </c>
      <c r="V43" s="17">
        <f t="shared" si="10"/>
        <v>0.9200000000000004</v>
      </c>
      <c r="W43" s="17">
        <f t="shared" si="11"/>
        <v>4.19</v>
      </c>
    </row>
    <row r="44" spans="1:23" ht="12">
      <c r="A44" s="10"/>
      <c r="B44" s="151" t="s">
        <v>58</v>
      </c>
      <c r="C44" s="42">
        <v>0</v>
      </c>
      <c r="D44" s="13">
        <v>0.0508280928370442</v>
      </c>
      <c r="E44" s="14">
        <v>0.8</v>
      </c>
      <c r="F44" s="15">
        <f t="shared" si="0"/>
        <v>0</v>
      </c>
      <c r="G44" s="16">
        <f>F44/(F59+L59)</f>
        <v>0</v>
      </c>
      <c r="H44" s="17">
        <v>0</v>
      </c>
      <c r="I44" s="17">
        <v>0</v>
      </c>
      <c r="J44" s="17">
        <v>0</v>
      </c>
      <c r="K44" s="154">
        <f t="shared" si="7"/>
        <v>0</v>
      </c>
      <c r="L44" s="62">
        <v>80</v>
      </c>
      <c r="M44" s="13">
        <v>0.0508280928370442</v>
      </c>
      <c r="N44" s="14">
        <v>0.2</v>
      </c>
      <c r="O44" s="15">
        <f t="shared" si="1"/>
        <v>0.8132494853927072</v>
      </c>
      <c r="P44" s="16">
        <f>O44/(I59+O59)</f>
        <v>3.632562058950957E-05</v>
      </c>
      <c r="Q44" s="17">
        <v>17.45</v>
      </c>
      <c r="R44" s="17">
        <v>22.36</v>
      </c>
      <c r="S44" s="17">
        <v>10.92</v>
      </c>
      <c r="T44" s="17">
        <f t="shared" si="8"/>
        <v>15.83</v>
      </c>
      <c r="U44" s="17">
        <f t="shared" si="9"/>
        <v>17.45</v>
      </c>
      <c r="V44" s="17">
        <f t="shared" si="10"/>
        <v>15.83</v>
      </c>
      <c r="W44" s="17">
        <f t="shared" si="11"/>
        <v>33.28</v>
      </c>
    </row>
    <row r="45" spans="1:23" ht="12">
      <c r="A45" s="10"/>
      <c r="B45" s="151" t="s">
        <v>59</v>
      </c>
      <c r="C45" s="42">
        <v>0</v>
      </c>
      <c r="D45" s="13">
        <v>0.0508280928370442</v>
      </c>
      <c r="E45" s="14">
        <v>0.8</v>
      </c>
      <c r="F45" s="15">
        <f t="shared" si="0"/>
        <v>0</v>
      </c>
      <c r="G45" s="16">
        <f>F45/(F59+L59)</f>
        <v>0</v>
      </c>
      <c r="H45" s="17">
        <v>0</v>
      </c>
      <c r="I45" s="17">
        <v>0</v>
      </c>
      <c r="J45" s="17">
        <v>0</v>
      </c>
      <c r="K45" s="154">
        <f t="shared" si="7"/>
        <v>0</v>
      </c>
      <c r="L45" s="62">
        <v>180</v>
      </c>
      <c r="M45" s="13">
        <v>0.0508280928370442</v>
      </c>
      <c r="N45" s="14">
        <v>0.2</v>
      </c>
      <c r="O45" s="15">
        <f t="shared" si="1"/>
        <v>1.8298113421335913</v>
      </c>
      <c r="P45" s="16">
        <f>O45/(I59+O59)</f>
        <v>8.173264632639655E-05</v>
      </c>
      <c r="Q45" s="17">
        <v>39.26</v>
      </c>
      <c r="R45" s="17">
        <v>50.3</v>
      </c>
      <c r="S45" s="17">
        <v>0</v>
      </c>
      <c r="T45" s="17">
        <f t="shared" si="8"/>
        <v>11.04</v>
      </c>
      <c r="U45" s="17">
        <f t="shared" si="9"/>
        <v>39.26</v>
      </c>
      <c r="V45" s="17">
        <f t="shared" si="10"/>
        <v>11.04</v>
      </c>
      <c r="W45" s="17">
        <f t="shared" si="11"/>
        <v>50.3</v>
      </c>
    </row>
    <row r="46" spans="1:23" ht="12">
      <c r="A46" s="10">
        <v>17</v>
      </c>
      <c r="B46" s="11" t="s">
        <v>60</v>
      </c>
      <c r="C46" s="43">
        <v>0</v>
      </c>
      <c r="D46" s="19">
        <v>0.050752554151795</v>
      </c>
      <c r="E46" s="14">
        <v>0.8</v>
      </c>
      <c r="F46" s="15">
        <f t="shared" si="0"/>
        <v>0</v>
      </c>
      <c r="G46" s="16">
        <f>F46/(F59+L59)</f>
        <v>0</v>
      </c>
      <c r="H46" s="17">
        <v>0</v>
      </c>
      <c r="I46" s="17">
        <v>0</v>
      </c>
      <c r="J46" s="17">
        <v>0</v>
      </c>
      <c r="K46" s="154">
        <f t="shared" si="7"/>
        <v>0</v>
      </c>
      <c r="L46" s="156">
        <v>830</v>
      </c>
      <c r="M46" s="13">
        <v>0.050752554151795</v>
      </c>
      <c r="N46" s="14">
        <v>0.2</v>
      </c>
      <c r="O46" s="15">
        <f t="shared" si="1"/>
        <v>8.42492398919797</v>
      </c>
      <c r="P46" s="16">
        <f>O46/(I59+O59)</f>
        <v>0.00037631821209118874</v>
      </c>
      <c r="Q46" s="17">
        <v>180.76</v>
      </c>
      <c r="R46" s="17">
        <v>231.6</v>
      </c>
      <c r="S46" s="17">
        <v>1.56</v>
      </c>
      <c r="T46" s="17">
        <f t="shared" si="8"/>
        <v>52.400000000000006</v>
      </c>
      <c r="U46" s="17">
        <f t="shared" si="9"/>
        <v>180.76</v>
      </c>
      <c r="V46" s="17">
        <f t="shared" si="10"/>
        <v>52.400000000000006</v>
      </c>
      <c r="W46" s="17">
        <f t="shared" si="11"/>
        <v>233.16</v>
      </c>
    </row>
    <row r="47" spans="1:23" ht="12">
      <c r="A47" s="10"/>
      <c r="B47" s="20" t="s">
        <v>61</v>
      </c>
      <c r="C47" s="44">
        <v>0</v>
      </c>
      <c r="D47" s="19">
        <v>0.050752554151795</v>
      </c>
      <c r="E47" s="14">
        <v>0.8</v>
      </c>
      <c r="F47" s="15">
        <f t="shared" si="0"/>
        <v>0</v>
      </c>
      <c r="G47" s="16">
        <f>F47/(F59+L59)</f>
        <v>0</v>
      </c>
      <c r="H47" s="17">
        <v>0</v>
      </c>
      <c r="I47" s="17">
        <v>0</v>
      </c>
      <c r="J47" s="17">
        <v>0</v>
      </c>
      <c r="K47" s="154">
        <f t="shared" si="7"/>
        <v>0</v>
      </c>
      <c r="L47" s="62">
        <v>130</v>
      </c>
      <c r="M47" s="13">
        <v>0.050752554151795</v>
      </c>
      <c r="N47" s="14">
        <v>0.2</v>
      </c>
      <c r="O47" s="15">
        <f t="shared" si="1"/>
        <v>1.31956640794667</v>
      </c>
      <c r="P47" s="16">
        <f>O47/(I59+O59)</f>
        <v>5.894140671307776E-05</v>
      </c>
      <c r="Q47" s="17">
        <v>28.31</v>
      </c>
      <c r="R47" s="17">
        <v>36.27</v>
      </c>
      <c r="S47" s="17">
        <v>0</v>
      </c>
      <c r="T47" s="17">
        <f t="shared" si="8"/>
        <v>7.960000000000004</v>
      </c>
      <c r="U47" s="17">
        <f t="shared" si="9"/>
        <v>28.31</v>
      </c>
      <c r="V47" s="17">
        <f t="shared" si="10"/>
        <v>7.960000000000004</v>
      </c>
      <c r="W47" s="17">
        <f t="shared" si="11"/>
        <v>36.27</v>
      </c>
    </row>
    <row r="48" spans="1:23" ht="12">
      <c r="A48" s="10"/>
      <c r="B48" s="20" t="s">
        <v>62</v>
      </c>
      <c r="C48" s="44">
        <v>0</v>
      </c>
      <c r="D48" s="19">
        <v>0.050752554151795</v>
      </c>
      <c r="E48" s="14">
        <v>0.8</v>
      </c>
      <c r="F48" s="15">
        <f t="shared" si="0"/>
        <v>0</v>
      </c>
      <c r="G48" s="16">
        <f>F48/(F59+L59)</f>
        <v>0</v>
      </c>
      <c r="H48" s="17">
        <v>0</v>
      </c>
      <c r="I48" s="17">
        <v>0</v>
      </c>
      <c r="J48" s="17">
        <v>0</v>
      </c>
      <c r="K48" s="154">
        <f t="shared" si="7"/>
        <v>0</v>
      </c>
      <c r="L48" s="62">
        <v>130</v>
      </c>
      <c r="M48" s="13">
        <v>0.050752554151795</v>
      </c>
      <c r="N48" s="14">
        <v>0.2</v>
      </c>
      <c r="O48" s="15">
        <f t="shared" si="1"/>
        <v>1.31956640794667</v>
      </c>
      <c r="P48" s="16">
        <f>O48/(I59+O59)</f>
        <v>5.894140671307776E-05</v>
      </c>
      <c r="Q48" s="17">
        <v>29.84</v>
      </c>
      <c r="R48" s="17">
        <v>36.27</v>
      </c>
      <c r="S48" s="17">
        <v>0</v>
      </c>
      <c r="T48" s="17">
        <f t="shared" si="8"/>
        <v>6.430000000000003</v>
      </c>
      <c r="U48" s="17">
        <f t="shared" si="9"/>
        <v>29.84</v>
      </c>
      <c r="V48" s="17">
        <f t="shared" si="10"/>
        <v>6.430000000000003</v>
      </c>
      <c r="W48" s="17">
        <f t="shared" si="11"/>
        <v>36.27</v>
      </c>
    </row>
    <row r="49" spans="1:23" ht="12">
      <c r="A49" s="10"/>
      <c r="B49" s="20" t="s">
        <v>63</v>
      </c>
      <c r="C49" s="44">
        <v>0</v>
      </c>
      <c r="D49" s="19">
        <v>0.050752554151795</v>
      </c>
      <c r="E49" s="14">
        <v>0.8</v>
      </c>
      <c r="F49" s="15">
        <f t="shared" si="0"/>
        <v>0</v>
      </c>
      <c r="G49" s="16">
        <f>F49/(F59+L59)</f>
        <v>0</v>
      </c>
      <c r="H49" s="17">
        <v>0</v>
      </c>
      <c r="I49" s="17">
        <v>0</v>
      </c>
      <c r="J49" s="17">
        <v>0</v>
      </c>
      <c r="K49" s="154">
        <f t="shared" si="7"/>
        <v>0</v>
      </c>
      <c r="L49" s="62">
        <v>22</v>
      </c>
      <c r="M49" s="13">
        <v>0.050752554151795</v>
      </c>
      <c r="N49" s="14">
        <v>0.2</v>
      </c>
      <c r="O49" s="15">
        <f t="shared" si="1"/>
        <v>0.223311238267898</v>
      </c>
      <c r="P49" s="16">
        <f>O49/(I59+O59)</f>
        <v>9.974699597597774E-06</v>
      </c>
      <c r="Q49" s="17">
        <v>3.27</v>
      </c>
      <c r="R49" s="17">
        <v>6.14</v>
      </c>
      <c r="S49" s="17">
        <v>0</v>
      </c>
      <c r="T49" s="17">
        <f t="shared" si="8"/>
        <v>2.8699999999999997</v>
      </c>
      <c r="U49" s="17">
        <f t="shared" si="9"/>
        <v>3.27</v>
      </c>
      <c r="V49" s="17">
        <f t="shared" si="10"/>
        <v>2.8699999999999997</v>
      </c>
      <c r="W49" s="17">
        <f t="shared" si="11"/>
        <v>6.14</v>
      </c>
    </row>
    <row r="50" spans="1:23" ht="12">
      <c r="A50" s="10">
        <v>18</v>
      </c>
      <c r="B50" s="11" t="s">
        <v>64</v>
      </c>
      <c r="C50" s="45">
        <v>0</v>
      </c>
      <c r="D50" s="19">
        <v>0.051262440277227</v>
      </c>
      <c r="E50" s="14">
        <v>0.8</v>
      </c>
      <c r="F50" s="15">
        <f t="shared" si="0"/>
        <v>0</v>
      </c>
      <c r="G50" s="16">
        <f>F50/(F59+L59)</f>
        <v>0</v>
      </c>
      <c r="H50" s="17">
        <v>0</v>
      </c>
      <c r="I50" s="17">
        <v>0</v>
      </c>
      <c r="J50" s="17">
        <v>0</v>
      </c>
      <c r="K50" s="154">
        <f t="shared" si="7"/>
        <v>0</v>
      </c>
      <c r="L50" s="62">
        <v>20</v>
      </c>
      <c r="M50" s="13">
        <v>0.051262440277227</v>
      </c>
      <c r="N50" s="14">
        <v>0.2</v>
      </c>
      <c r="O50" s="15">
        <f t="shared" si="1"/>
        <v>0.205049761108908</v>
      </c>
      <c r="P50" s="16">
        <f>O50/(I59+O59)</f>
        <v>9.159009575536292E-06</v>
      </c>
      <c r="Q50" s="17">
        <v>0</v>
      </c>
      <c r="R50" s="17">
        <v>5.64</v>
      </c>
      <c r="S50" s="17">
        <v>94.77000000000001</v>
      </c>
      <c r="T50" s="17">
        <f t="shared" si="8"/>
        <v>100.41000000000001</v>
      </c>
      <c r="U50" s="17">
        <f t="shared" si="9"/>
        <v>0</v>
      </c>
      <c r="V50" s="17">
        <f t="shared" si="10"/>
        <v>100.41000000000001</v>
      </c>
      <c r="W50" s="17">
        <f t="shared" si="11"/>
        <v>100.41000000000001</v>
      </c>
    </row>
    <row r="51" spans="1:23" ht="12">
      <c r="A51" s="10"/>
      <c r="B51" s="20" t="s">
        <v>65</v>
      </c>
      <c r="C51" s="46">
        <v>0</v>
      </c>
      <c r="D51" s="19">
        <v>0.051262440277227</v>
      </c>
      <c r="E51" s="14">
        <v>0.8</v>
      </c>
      <c r="F51" s="15">
        <f t="shared" si="0"/>
        <v>0</v>
      </c>
      <c r="G51" s="16">
        <f>F51/(F59+L59)</f>
        <v>0</v>
      </c>
      <c r="H51" s="17">
        <v>0</v>
      </c>
      <c r="I51" s="17">
        <v>0</v>
      </c>
      <c r="J51" s="17">
        <v>0</v>
      </c>
      <c r="K51" s="154">
        <f t="shared" si="7"/>
        <v>0</v>
      </c>
      <c r="L51" s="62">
        <v>0</v>
      </c>
      <c r="M51" s="13">
        <v>0.051262440277227</v>
      </c>
      <c r="N51" s="14">
        <v>0.2</v>
      </c>
      <c r="O51" s="15">
        <f t="shared" si="1"/>
        <v>0</v>
      </c>
      <c r="P51" s="16">
        <f>O51/(I59+O59)</f>
        <v>0</v>
      </c>
      <c r="Q51" s="17">
        <v>0</v>
      </c>
      <c r="R51" s="17">
        <v>0</v>
      </c>
      <c r="S51" s="17">
        <v>54.6</v>
      </c>
      <c r="T51" s="17">
        <f t="shared" si="8"/>
        <v>54.6</v>
      </c>
      <c r="U51" s="17">
        <f t="shared" si="9"/>
        <v>0</v>
      </c>
      <c r="V51" s="17">
        <f t="shared" si="10"/>
        <v>54.6</v>
      </c>
      <c r="W51" s="17">
        <f t="shared" si="11"/>
        <v>54.6</v>
      </c>
    </row>
    <row r="52" spans="1:23" ht="12">
      <c r="A52" s="10">
        <v>19</v>
      </c>
      <c r="B52" s="11" t="s">
        <v>66</v>
      </c>
      <c r="C52" s="47">
        <v>0</v>
      </c>
      <c r="D52" s="19">
        <v>0.0513474212981323</v>
      </c>
      <c r="E52" s="14">
        <v>0.8</v>
      </c>
      <c r="F52" s="15">
        <f t="shared" si="0"/>
        <v>0</v>
      </c>
      <c r="G52" s="16">
        <f>F52/(F59+L59)</f>
        <v>0</v>
      </c>
      <c r="H52" s="17">
        <v>0</v>
      </c>
      <c r="I52" s="17">
        <v>0</v>
      </c>
      <c r="J52" s="17">
        <v>0</v>
      </c>
      <c r="K52" s="154">
        <f t="shared" si="7"/>
        <v>0</v>
      </c>
      <c r="L52" s="47">
        <v>0</v>
      </c>
      <c r="M52" s="13">
        <v>0.0513474212981323</v>
      </c>
      <c r="N52" s="14">
        <v>0.2</v>
      </c>
      <c r="O52" s="15">
        <f t="shared" si="1"/>
        <v>0</v>
      </c>
      <c r="P52" s="16">
        <f>O52/(I59+O59)</f>
        <v>0</v>
      </c>
      <c r="Q52" s="17">
        <v>0</v>
      </c>
      <c r="R52" s="17">
        <v>0</v>
      </c>
      <c r="S52" s="17">
        <v>0</v>
      </c>
      <c r="T52" s="17">
        <f t="shared" si="8"/>
        <v>0</v>
      </c>
      <c r="U52" s="17">
        <f t="shared" si="9"/>
        <v>0</v>
      </c>
      <c r="V52" s="17">
        <f t="shared" si="10"/>
        <v>0</v>
      </c>
      <c r="W52" s="17">
        <f t="shared" si="11"/>
        <v>0</v>
      </c>
    </row>
    <row r="53" spans="1:23" ht="12">
      <c r="A53" s="10"/>
      <c r="B53" s="151" t="s">
        <v>67</v>
      </c>
      <c r="C53" s="77">
        <v>0</v>
      </c>
      <c r="D53" s="19">
        <v>0.0513474212981323</v>
      </c>
      <c r="E53" s="14">
        <v>0.8</v>
      </c>
      <c r="F53" s="15">
        <f t="shared" si="0"/>
        <v>0</v>
      </c>
      <c r="G53" s="16">
        <f>F53/(F59+L59)</f>
        <v>0</v>
      </c>
      <c r="H53" s="17">
        <v>0</v>
      </c>
      <c r="I53" s="17">
        <v>0</v>
      </c>
      <c r="J53" s="17">
        <v>0</v>
      </c>
      <c r="K53" s="154">
        <f t="shared" si="7"/>
        <v>0</v>
      </c>
      <c r="L53" s="47">
        <v>0</v>
      </c>
      <c r="M53" s="13">
        <v>0.0513474212981323</v>
      </c>
      <c r="N53" s="14">
        <v>0.2</v>
      </c>
      <c r="O53" s="15">
        <f t="shared" si="1"/>
        <v>0</v>
      </c>
      <c r="P53" s="16">
        <f>O53/(I59+O59)</f>
        <v>0</v>
      </c>
      <c r="Q53" s="17">
        <v>0</v>
      </c>
      <c r="R53" s="17">
        <v>0</v>
      </c>
      <c r="S53" s="17">
        <v>0</v>
      </c>
      <c r="T53" s="17">
        <f t="shared" si="8"/>
        <v>0</v>
      </c>
      <c r="U53" s="17">
        <f t="shared" si="9"/>
        <v>0</v>
      </c>
      <c r="V53" s="17">
        <f t="shared" si="10"/>
        <v>0</v>
      </c>
      <c r="W53" s="17">
        <f t="shared" si="11"/>
        <v>0</v>
      </c>
    </row>
    <row r="54" spans="1:23" ht="12">
      <c r="A54" s="10"/>
      <c r="B54" s="151" t="s">
        <v>68</v>
      </c>
      <c r="C54" s="77">
        <v>0</v>
      </c>
      <c r="D54" s="19">
        <v>0.0513474212981323</v>
      </c>
      <c r="E54" s="14">
        <v>0.8</v>
      </c>
      <c r="F54" s="15">
        <f t="shared" si="0"/>
        <v>0</v>
      </c>
      <c r="G54" s="16">
        <f>F54/(F59+L59)</f>
        <v>0</v>
      </c>
      <c r="H54" s="17">
        <v>0</v>
      </c>
      <c r="I54" s="17">
        <v>0</v>
      </c>
      <c r="J54" s="17">
        <v>0</v>
      </c>
      <c r="K54" s="154">
        <f t="shared" si="7"/>
        <v>0</v>
      </c>
      <c r="L54" s="47">
        <v>0</v>
      </c>
      <c r="M54" s="13">
        <v>0.0513474212981323</v>
      </c>
      <c r="N54" s="14">
        <v>0.2</v>
      </c>
      <c r="O54" s="15">
        <f t="shared" si="1"/>
        <v>0</v>
      </c>
      <c r="P54" s="16">
        <f>O54/(I59+O59)</f>
        <v>0</v>
      </c>
      <c r="Q54" s="17">
        <v>0</v>
      </c>
      <c r="R54" s="17">
        <v>0</v>
      </c>
      <c r="S54" s="17">
        <v>0</v>
      </c>
      <c r="T54" s="17">
        <f t="shared" si="8"/>
        <v>0</v>
      </c>
      <c r="U54" s="17">
        <f t="shared" si="9"/>
        <v>0</v>
      </c>
      <c r="V54" s="17">
        <f t="shared" si="10"/>
        <v>0</v>
      </c>
      <c r="W54" s="17">
        <f t="shared" si="11"/>
        <v>0</v>
      </c>
    </row>
    <row r="55" spans="1:23" ht="12">
      <c r="A55" s="10"/>
      <c r="B55" s="151" t="s">
        <v>69</v>
      </c>
      <c r="C55" s="77">
        <v>0</v>
      </c>
      <c r="D55" s="19">
        <v>0.0513474212981323</v>
      </c>
      <c r="E55" s="14">
        <v>0.8</v>
      </c>
      <c r="F55" s="15">
        <f t="shared" si="0"/>
        <v>0</v>
      </c>
      <c r="G55" s="16">
        <f>F55/(F59+L59)</f>
        <v>0</v>
      </c>
      <c r="H55" s="17">
        <v>0</v>
      </c>
      <c r="I55" s="17">
        <v>0</v>
      </c>
      <c r="J55" s="17">
        <v>0</v>
      </c>
      <c r="K55" s="154">
        <f t="shared" si="7"/>
        <v>0</v>
      </c>
      <c r="L55" s="47">
        <v>0</v>
      </c>
      <c r="M55" s="13">
        <v>0.0513474212981323</v>
      </c>
      <c r="N55" s="14">
        <v>0.2</v>
      </c>
      <c r="O55" s="15">
        <f t="shared" si="1"/>
        <v>0</v>
      </c>
      <c r="P55" s="16">
        <f>O55/(I59+O59)</f>
        <v>0</v>
      </c>
      <c r="Q55" s="17">
        <v>0</v>
      </c>
      <c r="R55" s="17">
        <v>0</v>
      </c>
      <c r="S55" s="17">
        <v>0</v>
      </c>
      <c r="T55" s="17">
        <f t="shared" si="8"/>
        <v>0</v>
      </c>
      <c r="U55" s="17">
        <f t="shared" si="9"/>
        <v>0</v>
      </c>
      <c r="V55" s="17">
        <f t="shared" si="10"/>
        <v>0</v>
      </c>
      <c r="W55" s="17">
        <f t="shared" si="11"/>
        <v>0</v>
      </c>
    </row>
    <row r="56" spans="1:23" ht="12">
      <c r="A56" s="10">
        <v>20</v>
      </c>
      <c r="B56" s="11" t="s">
        <v>70</v>
      </c>
      <c r="C56" s="78">
        <v>0</v>
      </c>
      <c r="D56" s="19">
        <v>0.0511113629067286</v>
      </c>
      <c r="E56" s="14">
        <v>0.8</v>
      </c>
      <c r="F56" s="15">
        <f t="shared" si="0"/>
        <v>0</v>
      </c>
      <c r="G56" s="16">
        <f>F56/(F59+L59)</f>
        <v>0</v>
      </c>
      <c r="H56" s="17">
        <v>0</v>
      </c>
      <c r="I56" s="17">
        <v>0</v>
      </c>
      <c r="J56" s="17">
        <v>51.12</v>
      </c>
      <c r="K56" s="154">
        <f t="shared" si="7"/>
        <v>51.12</v>
      </c>
      <c r="L56" s="70">
        <v>60</v>
      </c>
      <c r="M56" s="13">
        <v>0.0511113629067286</v>
      </c>
      <c r="N56" s="14">
        <v>0.2</v>
      </c>
      <c r="O56" s="15">
        <f t="shared" si="1"/>
        <v>0.6133363548807433</v>
      </c>
      <c r="P56" s="16">
        <f>O56/(I59+O59)</f>
        <v>2.739605019287784E-05</v>
      </c>
      <c r="Q56" s="17">
        <v>17.55</v>
      </c>
      <c r="R56" s="17">
        <v>16.86</v>
      </c>
      <c r="S56" s="17">
        <v>7.02</v>
      </c>
      <c r="T56" s="17">
        <f t="shared" si="8"/>
        <v>6.329999999999998</v>
      </c>
      <c r="U56" s="17">
        <f t="shared" si="9"/>
        <v>17.55</v>
      </c>
      <c r="V56" s="17">
        <f t="shared" si="10"/>
        <v>57.449999999999996</v>
      </c>
      <c r="W56" s="17">
        <f t="shared" si="11"/>
        <v>74.99999999999999</v>
      </c>
    </row>
    <row r="57" spans="1:23" ht="12">
      <c r="A57" s="10"/>
      <c r="B57" s="20" t="s">
        <v>71</v>
      </c>
      <c r="C57" s="49">
        <v>0</v>
      </c>
      <c r="D57" s="19">
        <v>0.0511113629067286</v>
      </c>
      <c r="E57" s="14">
        <v>0.8</v>
      </c>
      <c r="F57" s="15">
        <f t="shared" si="0"/>
        <v>0</v>
      </c>
      <c r="G57" s="16">
        <f>F57/(F59+L59)</f>
        <v>0</v>
      </c>
      <c r="H57" s="17">
        <v>0</v>
      </c>
      <c r="I57" s="17">
        <v>0</v>
      </c>
      <c r="J57" s="17">
        <v>0</v>
      </c>
      <c r="K57" s="154">
        <f t="shared" si="7"/>
        <v>0</v>
      </c>
      <c r="L57" s="62">
        <v>0</v>
      </c>
      <c r="M57" s="13">
        <v>0.0511113629067286</v>
      </c>
      <c r="N57" s="14">
        <v>0.2</v>
      </c>
      <c r="O57" s="15">
        <f t="shared" si="1"/>
        <v>0</v>
      </c>
      <c r="P57" s="16">
        <f>O57/(I59+O59)</f>
        <v>0</v>
      </c>
      <c r="Q57" s="17">
        <v>0</v>
      </c>
      <c r="R57" s="17">
        <v>0</v>
      </c>
      <c r="S57" s="17">
        <v>0</v>
      </c>
      <c r="T57" s="17">
        <f t="shared" si="8"/>
        <v>0</v>
      </c>
      <c r="U57" s="17">
        <f t="shared" si="9"/>
        <v>0</v>
      </c>
      <c r="V57" s="17">
        <f t="shared" si="10"/>
        <v>0</v>
      </c>
      <c r="W57" s="17">
        <f t="shared" si="11"/>
        <v>0</v>
      </c>
    </row>
    <row r="58" spans="1:23" ht="12">
      <c r="A58" s="50"/>
      <c r="B58" s="20" t="s">
        <v>72</v>
      </c>
      <c r="C58" s="49">
        <v>0</v>
      </c>
      <c r="D58" s="19">
        <v>0.0511113629067286</v>
      </c>
      <c r="E58" s="14">
        <v>0.8</v>
      </c>
      <c r="F58" s="15">
        <f t="shared" si="0"/>
        <v>0</v>
      </c>
      <c r="G58" s="16">
        <f>F58/(F59+L59)</f>
        <v>0</v>
      </c>
      <c r="H58" s="17">
        <v>0</v>
      </c>
      <c r="I58" s="17">
        <v>0</v>
      </c>
      <c r="J58" s="17">
        <v>0</v>
      </c>
      <c r="K58" s="154">
        <f t="shared" si="7"/>
        <v>0</v>
      </c>
      <c r="L58" s="62">
        <v>0</v>
      </c>
      <c r="M58" s="13">
        <v>0.0511113629067286</v>
      </c>
      <c r="N58" s="14">
        <v>0.2</v>
      </c>
      <c r="O58" s="15">
        <f t="shared" si="1"/>
        <v>0</v>
      </c>
      <c r="P58" s="16">
        <f>O58/(I59+O59)</f>
        <v>0</v>
      </c>
      <c r="Q58" s="17">
        <v>0</v>
      </c>
      <c r="R58" s="17">
        <v>0</v>
      </c>
      <c r="S58" s="17">
        <v>0</v>
      </c>
      <c r="T58" s="17">
        <f t="shared" si="8"/>
        <v>0</v>
      </c>
      <c r="U58" s="17">
        <f t="shared" si="9"/>
        <v>0</v>
      </c>
      <c r="V58" s="17">
        <f t="shared" si="10"/>
        <v>0</v>
      </c>
      <c r="W58" s="17">
        <f t="shared" si="11"/>
        <v>0</v>
      </c>
    </row>
    <row r="59" spans="1:23" ht="12">
      <c r="A59" s="51" t="s">
        <v>73</v>
      </c>
      <c r="B59" s="52"/>
      <c r="C59" s="8">
        <f aca="true" t="shared" si="12" ref="C59:G59">SUM(C4:C58)</f>
        <v>20512</v>
      </c>
      <c r="D59" s="53" t="s">
        <v>74</v>
      </c>
      <c r="E59" s="53" t="s">
        <v>74</v>
      </c>
      <c r="F59" s="8">
        <f t="shared" si="12"/>
        <v>808.2502907911365</v>
      </c>
      <c r="G59" s="54">
        <f t="shared" si="12"/>
        <v>0.04496461955832734</v>
      </c>
      <c r="H59" s="55">
        <v>17004.43</v>
      </c>
      <c r="I59" s="55">
        <v>22218.56</v>
      </c>
      <c r="J59" s="55">
        <v>11348.64</v>
      </c>
      <c r="K59" s="8">
        <f aca="true" t="shared" si="13" ref="K59:P59">SUM(K4:K58)</f>
        <v>16562.77</v>
      </c>
      <c r="L59" s="8">
        <f t="shared" si="13"/>
        <v>17167</v>
      </c>
      <c r="M59" s="53" t="s">
        <v>74</v>
      </c>
      <c r="N59" s="53" t="s">
        <v>74</v>
      </c>
      <c r="O59" s="8">
        <f t="shared" si="13"/>
        <v>169.20577508945613</v>
      </c>
      <c r="P59" s="54">
        <f t="shared" si="13"/>
        <v>0.007557957180243906</v>
      </c>
      <c r="Q59" s="55">
        <v>3692.57</v>
      </c>
      <c r="R59" s="55">
        <v>4651.410000000001</v>
      </c>
      <c r="S59" s="160">
        <v>2730.3899999999994</v>
      </c>
      <c r="T59" s="8">
        <f>SUM(T4:T58)</f>
        <v>3689.23</v>
      </c>
      <c r="U59" s="17">
        <f>SUM(U4:U58)</f>
        <v>20697.000000000004</v>
      </c>
      <c r="V59" s="17">
        <f>SUM(V4:V58)</f>
        <v>20252.000000000007</v>
      </c>
      <c r="W59" s="17">
        <f>SUM(W4:W58)</f>
        <v>40949</v>
      </c>
    </row>
    <row r="60" spans="1:4" ht="12.75">
      <c r="A60" s="56"/>
      <c r="B60" s="56"/>
      <c r="C60" s="57"/>
      <c r="D60" s="57"/>
    </row>
    <row r="61" spans="1:23" ht="73.5" customHeight="1">
      <c r="A61" s="152" t="s">
        <v>75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</row>
    <row r="64" ht="12">
      <c r="O64" s="71"/>
    </row>
    <row r="65" spans="8:15" ht="12">
      <c r="H65" s="71"/>
      <c r="I65" s="71"/>
      <c r="J65" s="71"/>
      <c r="K65" s="71"/>
      <c r="O65" s="72"/>
    </row>
  </sheetData>
  <sheetProtection/>
  <mergeCells count="10">
    <mergeCell ref="A1:V1"/>
    <mergeCell ref="C2:K2"/>
    <mergeCell ref="L2:T2"/>
    <mergeCell ref="A59:B59"/>
    <mergeCell ref="A61:W61"/>
    <mergeCell ref="A2:A3"/>
    <mergeCell ref="B2:B3"/>
    <mergeCell ref="U2:U3"/>
    <mergeCell ref="V2:V3"/>
    <mergeCell ref="W2:W3"/>
  </mergeCells>
  <printOptions/>
  <pageMargins left="0.2" right="0.2" top="0.2" bottom="0.2" header="0.11999999999999998" footer="0.11999999999999998"/>
  <pageSetup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4">
      <selection activeCell="L6" sqref="L6"/>
    </sheetView>
  </sheetViews>
  <sheetFormatPr defaultColWidth="9.00390625" defaultRowHeight="14.25"/>
  <cols>
    <col min="1" max="2" width="10.625" style="132" customWidth="1"/>
    <col min="3" max="3" width="12.625" style="132" customWidth="1"/>
    <col min="4" max="4" width="10.625" style="132" customWidth="1"/>
    <col min="5" max="5" width="9.375" style="132" customWidth="1"/>
    <col min="6" max="6" width="13.75390625" style="132" customWidth="1"/>
    <col min="7" max="7" width="4.75390625" style="132" customWidth="1"/>
    <col min="8" max="8" width="13.75390625" style="132" customWidth="1"/>
    <col min="9" max="9" width="13.375" style="132" customWidth="1"/>
    <col min="10" max="10" width="13.00390625" style="132" customWidth="1"/>
    <col min="11" max="11" width="13.75390625" style="132" customWidth="1"/>
    <col min="12" max="16384" width="9.00390625" style="132" customWidth="1"/>
  </cols>
  <sheetData>
    <row r="1" spans="1:11" ht="24" customHeight="1">
      <c r="A1" s="133" t="s">
        <v>76</v>
      </c>
      <c r="B1" s="133"/>
      <c r="C1" s="133"/>
      <c r="D1" s="133"/>
      <c r="E1" s="133"/>
      <c r="F1" s="133"/>
      <c r="H1" s="133">
        <v>2019</v>
      </c>
      <c r="I1" s="133"/>
      <c r="J1" s="133"/>
      <c r="K1" s="133"/>
    </row>
    <row r="2" spans="1:11" ht="51" customHeight="1">
      <c r="A2" s="134" t="s">
        <v>77</v>
      </c>
      <c r="B2" s="134" t="s">
        <v>78</v>
      </c>
      <c r="C2" s="134" t="s">
        <v>79</v>
      </c>
      <c r="D2" s="135" t="s">
        <v>80</v>
      </c>
      <c r="E2" s="134"/>
      <c r="F2" s="134"/>
      <c r="H2" s="136" t="s">
        <v>77</v>
      </c>
      <c r="I2" s="136" t="s">
        <v>78</v>
      </c>
      <c r="J2" s="136" t="s">
        <v>81</v>
      </c>
      <c r="K2" s="136" t="s">
        <v>82</v>
      </c>
    </row>
    <row r="3" spans="1:11" ht="21.75" customHeight="1">
      <c r="A3" s="134"/>
      <c r="B3" s="134"/>
      <c r="C3" s="137"/>
      <c r="D3" s="138"/>
      <c r="E3" s="139" t="s">
        <v>83</v>
      </c>
      <c r="F3" s="133" t="s">
        <v>84</v>
      </c>
      <c r="H3" s="133">
        <v>20697</v>
      </c>
      <c r="I3" s="133">
        <v>20252</v>
      </c>
      <c r="J3" s="145">
        <f>C18+D18</f>
        <v>14137.249999999998</v>
      </c>
      <c r="K3" s="145">
        <f>H3+I3-J3</f>
        <v>26811.75</v>
      </c>
    </row>
    <row r="4" spans="1:6" ht="21.75" customHeight="1">
      <c r="A4" s="133">
        <v>13092</v>
      </c>
      <c r="B4" s="133">
        <v>19852</v>
      </c>
      <c r="C4" s="133">
        <v>695</v>
      </c>
      <c r="D4" s="140">
        <f>A4+B4-C4</f>
        <v>32249</v>
      </c>
      <c r="E4" s="133">
        <v>25948</v>
      </c>
      <c r="F4" s="133">
        <v>6301</v>
      </c>
    </row>
    <row r="5" ht="21.75" customHeight="1"/>
    <row r="6" spans="3:10" ht="21.75" customHeight="1">
      <c r="C6" s="134" t="s">
        <v>85</v>
      </c>
      <c r="D6" s="134"/>
      <c r="I6" s="134" t="s">
        <v>86</v>
      </c>
      <c r="J6" s="134"/>
    </row>
    <row r="7" spans="3:10" ht="43.5" customHeight="1">
      <c r="C7" s="134" t="s">
        <v>87</v>
      </c>
      <c r="D7" s="134" t="s">
        <v>88</v>
      </c>
      <c r="I7" s="134" t="s">
        <v>87</v>
      </c>
      <c r="J7" s="134" t="s">
        <v>88</v>
      </c>
    </row>
    <row r="8" spans="3:10" ht="21.75" customHeight="1">
      <c r="C8" s="134">
        <v>18261</v>
      </c>
      <c r="D8" s="134">
        <v>16332</v>
      </c>
      <c r="I8" s="134">
        <v>20512</v>
      </c>
      <c r="J8" s="134">
        <v>17167</v>
      </c>
    </row>
    <row r="9" spans="3:4" ht="37.5" customHeight="1">
      <c r="C9" s="134" t="s">
        <v>89</v>
      </c>
      <c r="D9" s="134" t="s">
        <v>90</v>
      </c>
    </row>
    <row r="10" spans="3:4" ht="21.75" customHeight="1">
      <c r="C10" s="141">
        <f>E4/C8</f>
        <v>1.4209517551065112</v>
      </c>
      <c r="D10" s="141">
        <f>F4/D8</f>
        <v>0.3858070046534411</v>
      </c>
    </row>
    <row r="11" spans="3:4" ht="21.75" customHeight="1">
      <c r="C11" s="142"/>
      <c r="D11" s="142"/>
    </row>
    <row r="12" spans="3:4" ht="36" customHeight="1">
      <c r="C12" s="134" t="s">
        <v>91</v>
      </c>
      <c r="D12" s="134"/>
    </row>
    <row r="13" spans="3:4" ht="42.75" customHeight="1">
      <c r="C13" s="134" t="s">
        <v>87</v>
      </c>
      <c r="D13" s="134" t="s">
        <v>88</v>
      </c>
    </row>
    <row r="14" spans="3:4" ht="21.75" customHeight="1">
      <c r="C14" s="134">
        <v>26044</v>
      </c>
      <c r="D14" s="134">
        <v>23333</v>
      </c>
    </row>
    <row r="15" spans="3:4" ht="21.75" customHeight="1">
      <c r="C15" s="134" t="s">
        <v>92</v>
      </c>
      <c r="D15" s="134"/>
    </row>
    <row r="16" spans="3:4" ht="21.75" customHeight="1">
      <c r="C16" s="134">
        <v>8033</v>
      </c>
      <c r="D16" s="134">
        <v>7001</v>
      </c>
    </row>
    <row r="17" spans="3:4" ht="21.75" customHeight="1">
      <c r="C17" s="143" t="s">
        <v>93</v>
      </c>
      <c r="D17" s="144"/>
    </row>
    <row r="18" spans="3:4" ht="21.75" customHeight="1">
      <c r="C18" s="141">
        <f>C16*1.42</f>
        <v>11406.859999999999</v>
      </c>
      <c r="D18" s="141">
        <f>D16*0.39</f>
        <v>2730.39</v>
      </c>
    </row>
  </sheetData>
  <sheetProtection/>
  <mergeCells count="11">
    <mergeCell ref="A1:F1"/>
    <mergeCell ref="H1:K1"/>
    <mergeCell ref="D2:F2"/>
    <mergeCell ref="C6:D6"/>
    <mergeCell ref="I6:J6"/>
    <mergeCell ref="C12:D12"/>
    <mergeCell ref="C15:D15"/>
    <mergeCell ref="C17:D17"/>
    <mergeCell ref="A2:A3"/>
    <mergeCell ref="B2:B3"/>
    <mergeCell ref="C2:C3"/>
  </mergeCells>
  <printOptions/>
  <pageMargins left="0.39" right="0.39" top="0.39" bottom="0.39" header="0.2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SheetLayoutView="100" workbookViewId="0" topLeftCell="A25">
      <selection activeCell="B10" sqref="B10"/>
    </sheetView>
  </sheetViews>
  <sheetFormatPr defaultColWidth="9.00390625" defaultRowHeight="14.25"/>
  <cols>
    <col min="1" max="1" width="4.625" style="82" customWidth="1"/>
    <col min="2" max="2" width="15.25390625" style="82" customWidth="1"/>
    <col min="3" max="3" width="11.25390625" style="82" customWidth="1"/>
    <col min="4" max="4" width="16.625" style="82" customWidth="1"/>
    <col min="5" max="6" width="12.25390625" style="82" customWidth="1"/>
    <col min="7" max="7" width="9.50390625" style="82" customWidth="1"/>
    <col min="8" max="8" width="14.875" style="82" customWidth="1"/>
    <col min="9" max="9" width="10.375" style="82" customWidth="1"/>
    <col min="10" max="10" width="12.25390625" style="82" customWidth="1"/>
    <col min="11" max="16384" width="9.00390625" style="82" customWidth="1"/>
  </cols>
  <sheetData>
    <row r="1" spans="1:10" ht="14.25">
      <c r="A1" s="83" t="s">
        <v>1</v>
      </c>
      <c r="B1" s="83" t="s">
        <v>2</v>
      </c>
      <c r="C1" s="84" t="s">
        <v>94</v>
      </c>
      <c r="D1" s="85"/>
      <c r="E1" s="85"/>
      <c r="F1" s="86"/>
      <c r="G1" s="84" t="s">
        <v>95</v>
      </c>
      <c r="H1" s="85"/>
      <c r="I1" s="85"/>
      <c r="J1" s="86"/>
    </row>
    <row r="2" spans="1:10" ht="14.25">
      <c r="A2" s="83"/>
      <c r="B2" s="83"/>
      <c r="C2" s="87" t="s">
        <v>96</v>
      </c>
      <c r="D2" s="86" t="s">
        <v>97</v>
      </c>
      <c r="E2" s="83" t="s">
        <v>98</v>
      </c>
      <c r="F2" s="83" t="s">
        <v>99</v>
      </c>
      <c r="G2" s="83" t="s">
        <v>100</v>
      </c>
      <c r="H2" s="86" t="s">
        <v>101</v>
      </c>
      <c r="I2" s="83" t="s">
        <v>92</v>
      </c>
      <c r="J2" s="83" t="s">
        <v>99</v>
      </c>
    </row>
    <row r="3" spans="1:10" ht="14.25">
      <c r="A3" s="88">
        <v>1</v>
      </c>
      <c r="B3" s="89" t="s">
        <v>18</v>
      </c>
      <c r="C3" s="90">
        <v>7502</v>
      </c>
      <c r="D3" s="90">
        <v>12504</v>
      </c>
      <c r="E3" s="90">
        <v>5002</v>
      </c>
      <c r="F3" s="90">
        <f>E3*1.42</f>
        <v>7102.839999999999</v>
      </c>
      <c r="G3" s="90">
        <v>9000</v>
      </c>
      <c r="H3" s="91">
        <v>11689</v>
      </c>
      <c r="I3" s="91">
        <v>2689</v>
      </c>
      <c r="J3" s="90">
        <f>I3*0.39</f>
        <v>1048.71</v>
      </c>
    </row>
    <row r="4" spans="1:10" ht="14.25">
      <c r="A4" s="92">
        <v>2</v>
      </c>
      <c r="B4" s="89" t="s">
        <v>19</v>
      </c>
      <c r="C4" s="93">
        <v>1600</v>
      </c>
      <c r="D4" s="93">
        <v>1641</v>
      </c>
      <c r="E4" s="93">
        <v>41</v>
      </c>
      <c r="F4" s="94">
        <v>0</v>
      </c>
      <c r="G4" s="93">
        <v>400</v>
      </c>
      <c r="H4" s="95">
        <v>752</v>
      </c>
      <c r="I4" s="91">
        <v>352</v>
      </c>
      <c r="J4" s="90">
        <f aca="true" t="shared" si="0" ref="J4:J35">I4*0.39</f>
        <v>137.28</v>
      </c>
    </row>
    <row r="5" spans="1:10" ht="24">
      <c r="A5" s="92">
        <v>3</v>
      </c>
      <c r="B5" s="89" t="s">
        <v>20</v>
      </c>
      <c r="C5" s="92">
        <v>2000</v>
      </c>
      <c r="D5" s="92">
        <v>2000</v>
      </c>
      <c r="E5" s="92">
        <v>0</v>
      </c>
      <c r="F5" s="90">
        <f>E5*1.42</f>
        <v>0</v>
      </c>
      <c r="G5" s="92">
        <v>885</v>
      </c>
      <c r="H5" s="95">
        <v>1805</v>
      </c>
      <c r="I5" s="91">
        <v>920</v>
      </c>
      <c r="J5" s="90">
        <f t="shared" si="0"/>
        <v>358.8</v>
      </c>
    </row>
    <row r="6" spans="1:10" ht="14.25">
      <c r="A6" s="92"/>
      <c r="B6" s="96" t="s">
        <v>21</v>
      </c>
      <c r="C6" s="92">
        <v>0</v>
      </c>
      <c r="D6" s="92">
        <v>0</v>
      </c>
      <c r="E6" s="92">
        <v>0</v>
      </c>
      <c r="F6" s="90">
        <f>E6*1.42</f>
        <v>0</v>
      </c>
      <c r="G6" s="92">
        <v>10</v>
      </c>
      <c r="H6" s="92">
        <v>7</v>
      </c>
      <c r="I6" s="106">
        <v>-3</v>
      </c>
      <c r="J6" s="107">
        <f t="shared" si="0"/>
        <v>-1.17</v>
      </c>
    </row>
    <row r="7" spans="1:10" ht="14.25">
      <c r="A7" s="92">
        <v>4</v>
      </c>
      <c r="B7" s="89" t="s">
        <v>22</v>
      </c>
      <c r="C7" s="97">
        <v>892</v>
      </c>
      <c r="D7" s="97">
        <v>976</v>
      </c>
      <c r="E7" s="97">
        <v>84</v>
      </c>
      <c r="F7" s="90">
        <f>E7*1.42</f>
        <v>119.28</v>
      </c>
      <c r="G7" s="97">
        <v>945</v>
      </c>
      <c r="H7" s="91">
        <v>1129</v>
      </c>
      <c r="I7" s="91">
        <v>184</v>
      </c>
      <c r="J7" s="90">
        <f t="shared" si="0"/>
        <v>71.76</v>
      </c>
    </row>
    <row r="8" spans="1:10" ht="24">
      <c r="A8" s="92">
        <v>5</v>
      </c>
      <c r="B8" s="89" t="s">
        <v>23</v>
      </c>
      <c r="C8" s="98">
        <v>0</v>
      </c>
      <c r="D8" s="91">
        <v>0</v>
      </c>
      <c r="E8" s="91">
        <v>0</v>
      </c>
      <c r="F8" s="90">
        <f aca="true" t="shared" si="1" ref="F8:F39">E8*1.42</f>
        <v>0</v>
      </c>
      <c r="G8" s="98">
        <v>10</v>
      </c>
      <c r="H8" s="95">
        <v>13</v>
      </c>
      <c r="I8" s="91">
        <v>3</v>
      </c>
      <c r="J8" s="90">
        <f t="shared" si="0"/>
        <v>1.17</v>
      </c>
    </row>
    <row r="9" spans="1:10" ht="14.25">
      <c r="A9" s="92"/>
      <c r="B9" s="99" t="s">
        <v>24</v>
      </c>
      <c r="C9" s="100">
        <v>0</v>
      </c>
      <c r="D9" s="91">
        <v>0</v>
      </c>
      <c r="E9" s="91">
        <v>0</v>
      </c>
      <c r="F9" s="90">
        <f t="shared" si="1"/>
        <v>0</v>
      </c>
      <c r="G9" s="100">
        <v>90</v>
      </c>
      <c r="H9" s="100">
        <v>97</v>
      </c>
      <c r="I9" s="100">
        <v>7</v>
      </c>
      <c r="J9" s="90">
        <f t="shared" si="0"/>
        <v>2.73</v>
      </c>
    </row>
    <row r="10" spans="1:10" ht="14.25">
      <c r="A10" s="92"/>
      <c r="B10" s="99" t="s">
        <v>25</v>
      </c>
      <c r="C10" s="100">
        <v>0</v>
      </c>
      <c r="D10" s="91">
        <v>0</v>
      </c>
      <c r="E10" s="91">
        <v>0</v>
      </c>
      <c r="F10" s="90">
        <f t="shared" si="1"/>
        <v>0</v>
      </c>
      <c r="G10" s="100">
        <v>0</v>
      </c>
      <c r="H10" s="91">
        <v>0</v>
      </c>
      <c r="I10" s="91">
        <v>0</v>
      </c>
      <c r="J10" s="90">
        <f t="shared" si="0"/>
        <v>0</v>
      </c>
    </row>
    <row r="11" spans="1:10" ht="14.25">
      <c r="A11" s="92"/>
      <c r="B11" s="101" t="s">
        <v>26</v>
      </c>
      <c r="C11" s="100">
        <v>0</v>
      </c>
      <c r="D11" s="91">
        <v>0</v>
      </c>
      <c r="E11" s="91">
        <v>0</v>
      </c>
      <c r="F11" s="90">
        <f t="shared" si="1"/>
        <v>0</v>
      </c>
      <c r="G11" s="100">
        <v>0</v>
      </c>
      <c r="H11" s="91">
        <v>0</v>
      </c>
      <c r="I11" s="91">
        <v>0</v>
      </c>
      <c r="J11" s="90">
        <f t="shared" si="0"/>
        <v>0</v>
      </c>
    </row>
    <row r="12" spans="1:10" ht="14.25">
      <c r="A12" s="92"/>
      <c r="B12" s="101" t="s">
        <v>27</v>
      </c>
      <c r="C12" s="92">
        <v>0</v>
      </c>
      <c r="D12" s="91">
        <v>0</v>
      </c>
      <c r="E12" s="91">
        <v>0</v>
      </c>
      <c r="F12" s="90">
        <f t="shared" si="1"/>
        <v>0</v>
      </c>
      <c r="G12" s="92">
        <v>0</v>
      </c>
      <c r="H12" s="91">
        <v>0</v>
      </c>
      <c r="I12" s="91">
        <v>0</v>
      </c>
      <c r="J12" s="90">
        <f t="shared" si="0"/>
        <v>0</v>
      </c>
    </row>
    <row r="13" spans="1:10" ht="24">
      <c r="A13" s="92">
        <v>6</v>
      </c>
      <c r="B13" s="89" t="s">
        <v>28</v>
      </c>
      <c r="C13" s="102">
        <v>0</v>
      </c>
      <c r="D13" s="91">
        <v>0</v>
      </c>
      <c r="E13" s="91">
        <v>0</v>
      </c>
      <c r="F13" s="90">
        <f t="shared" si="1"/>
        <v>0</v>
      </c>
      <c r="G13" s="102">
        <v>0</v>
      </c>
      <c r="H13" s="95">
        <v>103</v>
      </c>
      <c r="I13" s="91">
        <v>103</v>
      </c>
      <c r="J13" s="90">
        <f t="shared" si="0"/>
        <v>40.17</v>
      </c>
    </row>
    <row r="14" spans="1:10" ht="14.25">
      <c r="A14" s="92"/>
      <c r="B14" s="103" t="s">
        <v>29</v>
      </c>
      <c r="C14" s="92">
        <v>0</v>
      </c>
      <c r="D14" s="91">
        <v>0</v>
      </c>
      <c r="E14" s="91">
        <v>0</v>
      </c>
      <c r="F14" s="90">
        <f t="shared" si="1"/>
        <v>0</v>
      </c>
      <c r="G14" s="92">
        <v>0</v>
      </c>
      <c r="H14" s="92">
        <v>15</v>
      </c>
      <c r="I14" s="92">
        <v>15</v>
      </c>
      <c r="J14" s="90">
        <f t="shared" si="0"/>
        <v>5.8500000000000005</v>
      </c>
    </row>
    <row r="15" spans="1:10" ht="14.25">
      <c r="A15" s="92"/>
      <c r="B15" s="103" t="s">
        <v>30</v>
      </c>
      <c r="C15" s="92">
        <v>0</v>
      </c>
      <c r="D15" s="91">
        <v>0</v>
      </c>
      <c r="E15" s="91">
        <v>0</v>
      </c>
      <c r="F15" s="90">
        <f t="shared" si="1"/>
        <v>0</v>
      </c>
      <c r="G15" s="92">
        <v>0</v>
      </c>
      <c r="H15" s="92">
        <v>15</v>
      </c>
      <c r="I15" s="92">
        <v>15</v>
      </c>
      <c r="J15" s="90">
        <f t="shared" si="0"/>
        <v>5.8500000000000005</v>
      </c>
    </row>
    <row r="16" spans="1:10" ht="14.25">
      <c r="A16" s="92"/>
      <c r="B16" s="103" t="s">
        <v>31</v>
      </c>
      <c r="C16" s="92">
        <v>0</v>
      </c>
      <c r="D16" s="91">
        <v>0</v>
      </c>
      <c r="E16" s="91">
        <v>0</v>
      </c>
      <c r="F16" s="90">
        <f t="shared" si="1"/>
        <v>0</v>
      </c>
      <c r="G16" s="92">
        <v>0</v>
      </c>
      <c r="H16" s="92">
        <v>0</v>
      </c>
      <c r="I16" s="92">
        <v>0</v>
      </c>
      <c r="J16" s="90">
        <f t="shared" si="0"/>
        <v>0</v>
      </c>
    </row>
    <row r="17" spans="1:10" ht="24">
      <c r="A17" s="92">
        <v>7</v>
      </c>
      <c r="B17" s="89" t="s">
        <v>32</v>
      </c>
      <c r="C17" s="104">
        <v>335</v>
      </c>
      <c r="D17" s="104">
        <v>335</v>
      </c>
      <c r="E17" s="104">
        <v>0</v>
      </c>
      <c r="F17" s="90">
        <f t="shared" si="1"/>
        <v>0</v>
      </c>
      <c r="G17" s="104">
        <v>190</v>
      </c>
      <c r="H17" s="95">
        <v>220</v>
      </c>
      <c r="I17" s="91">
        <v>30</v>
      </c>
      <c r="J17" s="90">
        <f t="shared" si="0"/>
        <v>11.700000000000001</v>
      </c>
    </row>
    <row r="18" spans="1:10" ht="14.25">
      <c r="A18" s="92"/>
      <c r="B18" s="96" t="s">
        <v>33</v>
      </c>
      <c r="C18" s="105">
        <v>490</v>
      </c>
      <c r="D18" s="105">
        <v>484</v>
      </c>
      <c r="E18" s="106">
        <v>-6</v>
      </c>
      <c r="F18" s="107">
        <f t="shared" si="1"/>
        <v>-8.52</v>
      </c>
      <c r="G18" s="105">
        <v>90</v>
      </c>
      <c r="H18" s="105">
        <v>178</v>
      </c>
      <c r="I18" s="105">
        <v>88</v>
      </c>
      <c r="J18" s="90">
        <f t="shared" si="0"/>
        <v>34.32</v>
      </c>
    </row>
    <row r="19" spans="1:10" ht="14.25">
      <c r="A19" s="92"/>
      <c r="B19" s="96" t="s">
        <v>34</v>
      </c>
      <c r="C19" s="105">
        <v>555</v>
      </c>
      <c r="D19" s="105">
        <v>555</v>
      </c>
      <c r="E19" s="105">
        <v>0</v>
      </c>
      <c r="F19" s="90">
        <f t="shared" si="1"/>
        <v>0</v>
      </c>
      <c r="G19" s="105">
        <v>0</v>
      </c>
      <c r="H19" s="105">
        <v>0</v>
      </c>
      <c r="I19" s="105">
        <v>0</v>
      </c>
      <c r="J19" s="90">
        <f t="shared" si="0"/>
        <v>0</v>
      </c>
    </row>
    <row r="20" spans="1:10" ht="14.25">
      <c r="A20" s="92"/>
      <c r="B20" s="96" t="s">
        <v>35</v>
      </c>
      <c r="C20" s="105">
        <v>0</v>
      </c>
      <c r="D20" s="105">
        <v>0</v>
      </c>
      <c r="E20" s="105">
        <v>0</v>
      </c>
      <c r="F20" s="90">
        <f t="shared" si="1"/>
        <v>0</v>
      </c>
      <c r="G20" s="105">
        <v>0</v>
      </c>
      <c r="H20" s="105">
        <v>80</v>
      </c>
      <c r="I20" s="105">
        <v>80</v>
      </c>
      <c r="J20" s="90">
        <f t="shared" si="0"/>
        <v>31.200000000000003</v>
      </c>
    </row>
    <row r="21" spans="1:10" ht="14.25">
      <c r="A21" s="92"/>
      <c r="B21" s="96" t="s">
        <v>36</v>
      </c>
      <c r="C21" s="105">
        <v>0</v>
      </c>
      <c r="D21" s="105">
        <v>0</v>
      </c>
      <c r="E21" s="105">
        <v>0</v>
      </c>
      <c r="F21" s="90">
        <f t="shared" si="1"/>
        <v>0</v>
      </c>
      <c r="G21" s="105">
        <v>100</v>
      </c>
      <c r="H21" s="105">
        <v>130</v>
      </c>
      <c r="I21" s="105">
        <v>30</v>
      </c>
      <c r="J21" s="90">
        <f t="shared" si="0"/>
        <v>11.700000000000001</v>
      </c>
    </row>
    <row r="22" spans="1:10" ht="24">
      <c r="A22" s="92">
        <v>8</v>
      </c>
      <c r="B22" s="89" t="s">
        <v>37</v>
      </c>
      <c r="C22" s="108">
        <v>450</v>
      </c>
      <c r="D22" s="108">
        <v>472</v>
      </c>
      <c r="E22" s="108">
        <v>22</v>
      </c>
      <c r="F22" s="90">
        <f t="shared" si="1"/>
        <v>31.24</v>
      </c>
      <c r="G22" s="108">
        <v>260</v>
      </c>
      <c r="H22" s="95">
        <v>398</v>
      </c>
      <c r="I22" s="91">
        <v>138</v>
      </c>
      <c r="J22" s="90">
        <f t="shared" si="0"/>
        <v>53.82</v>
      </c>
    </row>
    <row r="23" spans="1:10" ht="14.25">
      <c r="A23" s="92"/>
      <c r="B23" s="96" t="s">
        <v>38</v>
      </c>
      <c r="C23" s="92">
        <v>50</v>
      </c>
      <c r="D23" s="92">
        <v>60</v>
      </c>
      <c r="E23" s="92">
        <v>10</v>
      </c>
      <c r="F23" s="90">
        <f t="shared" si="1"/>
        <v>14.2</v>
      </c>
      <c r="G23" s="92">
        <v>100</v>
      </c>
      <c r="H23" s="92">
        <v>413</v>
      </c>
      <c r="I23" s="92">
        <v>313</v>
      </c>
      <c r="J23" s="90">
        <f t="shared" si="0"/>
        <v>122.07000000000001</v>
      </c>
    </row>
    <row r="24" spans="1:10" ht="24">
      <c r="A24" s="92">
        <v>9</v>
      </c>
      <c r="B24" s="89" t="s">
        <v>39</v>
      </c>
      <c r="C24" s="109">
        <v>0</v>
      </c>
      <c r="D24" s="109">
        <v>0</v>
      </c>
      <c r="E24" s="109">
        <v>0</v>
      </c>
      <c r="F24" s="90">
        <f t="shared" si="1"/>
        <v>0</v>
      </c>
      <c r="G24" s="109">
        <v>60</v>
      </c>
      <c r="H24" s="91">
        <v>66</v>
      </c>
      <c r="I24" s="91">
        <v>6</v>
      </c>
      <c r="J24" s="90">
        <f t="shared" si="0"/>
        <v>2.34</v>
      </c>
    </row>
    <row r="25" spans="1:10" ht="14.25">
      <c r="A25" s="92"/>
      <c r="B25" s="110" t="s">
        <v>40</v>
      </c>
      <c r="C25" s="111">
        <v>0</v>
      </c>
      <c r="D25" s="91">
        <v>0</v>
      </c>
      <c r="E25" s="91">
        <v>0</v>
      </c>
      <c r="F25" s="90">
        <f t="shared" si="1"/>
        <v>0</v>
      </c>
      <c r="G25" s="111">
        <v>150</v>
      </c>
      <c r="H25" s="111">
        <v>152</v>
      </c>
      <c r="I25" s="111">
        <v>2</v>
      </c>
      <c r="J25" s="90">
        <f t="shared" si="0"/>
        <v>0.78</v>
      </c>
    </row>
    <row r="26" spans="1:10" ht="14.25">
      <c r="A26" s="92"/>
      <c r="B26" s="110" t="s">
        <v>41</v>
      </c>
      <c r="C26" s="111">
        <v>0</v>
      </c>
      <c r="D26" s="91">
        <v>0</v>
      </c>
      <c r="E26" s="91">
        <v>0</v>
      </c>
      <c r="F26" s="90">
        <f t="shared" si="1"/>
        <v>0</v>
      </c>
      <c r="G26" s="111">
        <v>40</v>
      </c>
      <c r="H26" s="111">
        <v>40</v>
      </c>
      <c r="I26" s="111">
        <v>0</v>
      </c>
      <c r="J26" s="90">
        <f t="shared" si="0"/>
        <v>0</v>
      </c>
    </row>
    <row r="27" spans="1:10" ht="14.25">
      <c r="A27" s="92"/>
      <c r="B27" s="110" t="s">
        <v>42</v>
      </c>
      <c r="C27" s="111">
        <v>50</v>
      </c>
      <c r="D27" s="91">
        <v>50</v>
      </c>
      <c r="E27" s="91">
        <v>0</v>
      </c>
      <c r="F27" s="90">
        <f t="shared" si="1"/>
        <v>0</v>
      </c>
      <c r="G27" s="111">
        <v>150</v>
      </c>
      <c r="H27" s="111">
        <v>159</v>
      </c>
      <c r="I27" s="111">
        <v>9</v>
      </c>
      <c r="J27" s="90">
        <f t="shared" si="0"/>
        <v>3.5100000000000002</v>
      </c>
    </row>
    <row r="28" spans="1:10" ht="14.25">
      <c r="A28" s="92">
        <v>10</v>
      </c>
      <c r="B28" s="89" t="s">
        <v>43</v>
      </c>
      <c r="C28" s="92">
        <v>0</v>
      </c>
      <c r="D28" s="91">
        <v>0</v>
      </c>
      <c r="E28" s="91">
        <v>0</v>
      </c>
      <c r="F28" s="90">
        <f t="shared" si="1"/>
        <v>0</v>
      </c>
      <c r="G28" s="92">
        <v>0</v>
      </c>
      <c r="H28" s="91">
        <v>941</v>
      </c>
      <c r="I28" s="91">
        <v>941</v>
      </c>
      <c r="J28" s="90">
        <f t="shared" si="0"/>
        <v>366.99</v>
      </c>
    </row>
    <row r="29" spans="1:10" ht="14.25">
      <c r="A29" s="92">
        <v>11</v>
      </c>
      <c r="B29" s="89" t="s">
        <v>44</v>
      </c>
      <c r="C29" s="112">
        <v>0</v>
      </c>
      <c r="D29" s="91">
        <v>0</v>
      </c>
      <c r="E29" s="91">
        <v>0</v>
      </c>
      <c r="F29" s="90">
        <f t="shared" si="1"/>
        <v>0</v>
      </c>
      <c r="G29" s="112">
        <v>300</v>
      </c>
      <c r="H29" s="91">
        <v>365</v>
      </c>
      <c r="I29" s="91">
        <v>65</v>
      </c>
      <c r="J29" s="90">
        <f t="shared" si="0"/>
        <v>25.35</v>
      </c>
    </row>
    <row r="30" spans="1:10" ht="14.25">
      <c r="A30" s="92">
        <v>12</v>
      </c>
      <c r="B30" s="89" t="s">
        <v>45</v>
      </c>
      <c r="C30" s="113">
        <v>100</v>
      </c>
      <c r="D30" s="113">
        <v>626</v>
      </c>
      <c r="E30" s="113">
        <v>526</v>
      </c>
      <c r="F30" s="90">
        <f t="shared" si="1"/>
        <v>746.92</v>
      </c>
      <c r="G30" s="113">
        <v>83</v>
      </c>
      <c r="H30" s="91">
        <v>423</v>
      </c>
      <c r="I30" s="91">
        <v>340</v>
      </c>
      <c r="J30" s="90">
        <f t="shared" si="0"/>
        <v>132.6</v>
      </c>
    </row>
    <row r="31" spans="1:10" ht="24">
      <c r="A31" s="92">
        <v>13</v>
      </c>
      <c r="B31" s="89" t="s">
        <v>46</v>
      </c>
      <c r="C31" s="114">
        <v>0</v>
      </c>
      <c r="D31" s="109">
        <v>0</v>
      </c>
      <c r="E31" s="109">
        <v>0</v>
      </c>
      <c r="F31" s="90">
        <f t="shared" si="1"/>
        <v>0</v>
      </c>
      <c r="G31" s="114">
        <v>0</v>
      </c>
      <c r="H31" s="91">
        <v>0</v>
      </c>
      <c r="I31" s="91">
        <v>0</v>
      </c>
      <c r="J31" s="90">
        <f t="shared" si="0"/>
        <v>0</v>
      </c>
    </row>
    <row r="32" spans="1:10" ht="14.25">
      <c r="A32" s="92"/>
      <c r="B32" s="96" t="s">
        <v>47</v>
      </c>
      <c r="C32" s="114">
        <v>0</v>
      </c>
      <c r="D32" s="109">
        <v>0</v>
      </c>
      <c r="E32" s="109">
        <v>0</v>
      </c>
      <c r="F32" s="90">
        <f t="shared" si="1"/>
        <v>0</v>
      </c>
      <c r="G32" s="114">
        <v>0</v>
      </c>
      <c r="H32" s="114">
        <v>0</v>
      </c>
      <c r="I32" s="114">
        <v>0</v>
      </c>
      <c r="J32" s="90">
        <f t="shared" si="0"/>
        <v>0</v>
      </c>
    </row>
    <row r="33" spans="1:10" ht="24">
      <c r="A33" s="92">
        <v>14</v>
      </c>
      <c r="B33" s="89" t="s">
        <v>48</v>
      </c>
      <c r="C33" s="115">
        <v>486</v>
      </c>
      <c r="D33" s="115">
        <v>1914</v>
      </c>
      <c r="E33" s="115">
        <v>1428</v>
      </c>
      <c r="F33" s="90">
        <f t="shared" si="1"/>
        <v>2027.76</v>
      </c>
      <c r="G33" s="115">
        <v>160</v>
      </c>
      <c r="H33" s="91">
        <v>225</v>
      </c>
      <c r="I33" s="91">
        <v>65</v>
      </c>
      <c r="J33" s="90">
        <f t="shared" si="0"/>
        <v>25.35</v>
      </c>
    </row>
    <row r="34" spans="1:10" ht="14.25">
      <c r="A34" s="92"/>
      <c r="B34" s="96" t="s">
        <v>49</v>
      </c>
      <c r="C34" s="116">
        <v>30</v>
      </c>
      <c r="D34" s="116">
        <v>30</v>
      </c>
      <c r="E34" s="116">
        <v>0</v>
      </c>
      <c r="F34" s="90">
        <f t="shared" si="1"/>
        <v>0</v>
      </c>
      <c r="G34" s="116">
        <v>0</v>
      </c>
      <c r="H34" s="116">
        <v>0</v>
      </c>
      <c r="I34" s="116">
        <v>0</v>
      </c>
      <c r="J34" s="90">
        <f t="shared" si="0"/>
        <v>0</v>
      </c>
    </row>
    <row r="35" spans="1:10" ht="14.25">
      <c r="A35" s="92"/>
      <c r="B35" s="96" t="s">
        <v>50</v>
      </c>
      <c r="C35" s="116">
        <v>100</v>
      </c>
      <c r="D35" s="116">
        <v>100</v>
      </c>
      <c r="E35" s="116">
        <v>0</v>
      </c>
      <c r="F35" s="90">
        <f t="shared" si="1"/>
        <v>0</v>
      </c>
      <c r="G35" s="116">
        <v>0</v>
      </c>
      <c r="H35" s="116">
        <v>0</v>
      </c>
      <c r="I35" s="116">
        <v>0</v>
      </c>
      <c r="J35" s="90">
        <f t="shared" si="0"/>
        <v>0</v>
      </c>
    </row>
    <row r="36" spans="1:10" ht="14.25">
      <c r="A36" s="92"/>
      <c r="B36" s="110" t="s">
        <v>51</v>
      </c>
      <c r="C36" s="116">
        <v>0</v>
      </c>
      <c r="D36" s="116">
        <v>0</v>
      </c>
      <c r="E36" s="116">
        <v>0</v>
      </c>
      <c r="F36" s="90">
        <f t="shared" si="1"/>
        <v>0</v>
      </c>
      <c r="G36" s="116">
        <v>30</v>
      </c>
      <c r="H36" s="116">
        <v>45</v>
      </c>
      <c r="I36" s="116">
        <v>15</v>
      </c>
      <c r="J36" s="90">
        <f aca="true" t="shared" si="2" ref="J36:J58">I36*0.39</f>
        <v>5.8500000000000005</v>
      </c>
    </row>
    <row r="37" spans="1:10" ht="24">
      <c r="A37" s="92">
        <v>15</v>
      </c>
      <c r="B37" s="89" t="s">
        <v>52</v>
      </c>
      <c r="C37" s="97">
        <v>495</v>
      </c>
      <c r="D37" s="97">
        <v>315</v>
      </c>
      <c r="E37" s="117">
        <v>-180</v>
      </c>
      <c r="F37" s="107">
        <f t="shared" si="1"/>
        <v>-255.6</v>
      </c>
      <c r="G37" s="97">
        <v>1151</v>
      </c>
      <c r="H37" s="91">
        <v>1163</v>
      </c>
      <c r="I37" s="91">
        <v>12</v>
      </c>
      <c r="J37" s="90">
        <f t="shared" si="2"/>
        <v>4.68</v>
      </c>
    </row>
    <row r="38" spans="1:10" ht="14.25">
      <c r="A38" s="92"/>
      <c r="B38" s="96" t="s">
        <v>53</v>
      </c>
      <c r="C38" s="92">
        <v>0</v>
      </c>
      <c r="D38" s="92">
        <v>0</v>
      </c>
      <c r="E38" s="92">
        <v>0</v>
      </c>
      <c r="F38" s="90">
        <f t="shared" si="1"/>
        <v>0</v>
      </c>
      <c r="G38" s="92">
        <v>60</v>
      </c>
      <c r="H38" s="92">
        <v>60</v>
      </c>
      <c r="I38" s="92">
        <v>0</v>
      </c>
      <c r="J38" s="90">
        <f t="shared" si="2"/>
        <v>0</v>
      </c>
    </row>
    <row r="39" spans="1:10" ht="14.25">
      <c r="A39" s="92"/>
      <c r="B39" s="96" t="s">
        <v>54</v>
      </c>
      <c r="C39" s="118">
        <v>0</v>
      </c>
      <c r="D39" s="118">
        <v>0</v>
      </c>
      <c r="E39" s="118">
        <v>0</v>
      </c>
      <c r="F39" s="90">
        <f t="shared" si="1"/>
        <v>0</v>
      </c>
      <c r="G39" s="118">
        <v>0</v>
      </c>
      <c r="H39" s="118">
        <v>54</v>
      </c>
      <c r="I39" s="118">
        <v>54</v>
      </c>
      <c r="J39" s="90">
        <f t="shared" si="2"/>
        <v>21.060000000000002</v>
      </c>
    </row>
    <row r="40" spans="1:10" ht="24">
      <c r="A40" s="92">
        <v>16</v>
      </c>
      <c r="B40" s="89" t="s">
        <v>55</v>
      </c>
      <c r="C40" s="119">
        <v>2811</v>
      </c>
      <c r="D40" s="119">
        <v>3881</v>
      </c>
      <c r="E40" s="119">
        <v>1070</v>
      </c>
      <c r="F40" s="90">
        <f aca="true" t="shared" si="3" ref="F40:F57">E40*1.42</f>
        <v>1519.3999999999999</v>
      </c>
      <c r="G40" s="119">
        <v>20</v>
      </c>
      <c r="H40" s="91">
        <v>115</v>
      </c>
      <c r="I40" s="91">
        <v>95</v>
      </c>
      <c r="J40" s="90">
        <f t="shared" si="2"/>
        <v>37.050000000000004</v>
      </c>
    </row>
    <row r="41" spans="1:10" ht="14.25">
      <c r="A41" s="92"/>
      <c r="B41" s="110" t="s">
        <v>56</v>
      </c>
      <c r="C41" s="120">
        <v>0</v>
      </c>
      <c r="D41" s="92">
        <v>0</v>
      </c>
      <c r="E41" s="92">
        <v>0</v>
      </c>
      <c r="F41" s="90">
        <f t="shared" si="3"/>
        <v>0</v>
      </c>
      <c r="G41" s="120">
        <v>0</v>
      </c>
      <c r="H41" s="120">
        <v>0</v>
      </c>
      <c r="I41" s="120">
        <v>0</v>
      </c>
      <c r="J41" s="90">
        <f t="shared" si="2"/>
        <v>0</v>
      </c>
    </row>
    <row r="42" spans="1:10" ht="14.25">
      <c r="A42" s="92"/>
      <c r="B42" s="110" t="s">
        <v>57</v>
      </c>
      <c r="C42" s="121">
        <v>0</v>
      </c>
      <c r="D42" s="92">
        <v>0</v>
      </c>
      <c r="E42" s="92">
        <v>0</v>
      </c>
      <c r="F42" s="90">
        <f t="shared" si="3"/>
        <v>0</v>
      </c>
      <c r="G42" s="121">
        <v>25</v>
      </c>
      <c r="H42" s="121">
        <v>25</v>
      </c>
      <c r="I42" s="121">
        <v>0</v>
      </c>
      <c r="J42" s="90">
        <f t="shared" si="2"/>
        <v>0</v>
      </c>
    </row>
    <row r="43" spans="1:10" ht="14.25">
      <c r="A43" s="92"/>
      <c r="B43" s="110" t="s">
        <v>58</v>
      </c>
      <c r="C43" s="121">
        <v>0</v>
      </c>
      <c r="D43" s="92">
        <v>0</v>
      </c>
      <c r="E43" s="92">
        <v>0</v>
      </c>
      <c r="F43" s="90">
        <f t="shared" si="3"/>
        <v>0</v>
      </c>
      <c r="G43" s="121">
        <v>40</v>
      </c>
      <c r="H43" s="121">
        <v>68</v>
      </c>
      <c r="I43" s="121">
        <v>28</v>
      </c>
      <c r="J43" s="90">
        <f t="shared" si="2"/>
        <v>10.92</v>
      </c>
    </row>
    <row r="44" spans="1:10" ht="14.25">
      <c r="A44" s="92"/>
      <c r="B44" s="110" t="s">
        <v>59</v>
      </c>
      <c r="C44" s="121">
        <v>0</v>
      </c>
      <c r="D44" s="92">
        <v>0</v>
      </c>
      <c r="E44" s="92">
        <v>0</v>
      </c>
      <c r="F44" s="90">
        <f t="shared" si="3"/>
        <v>0</v>
      </c>
      <c r="G44" s="121">
        <v>207</v>
      </c>
      <c r="H44" s="121">
        <v>207</v>
      </c>
      <c r="I44" s="121">
        <v>0</v>
      </c>
      <c r="J44" s="90">
        <f t="shared" si="2"/>
        <v>0</v>
      </c>
    </row>
    <row r="45" spans="1:10" ht="24">
      <c r="A45" s="92">
        <v>17</v>
      </c>
      <c r="B45" s="89" t="s">
        <v>60</v>
      </c>
      <c r="C45" s="122">
        <v>0</v>
      </c>
      <c r="D45" s="92">
        <v>0</v>
      </c>
      <c r="E45" s="92">
        <v>0</v>
      </c>
      <c r="F45" s="90">
        <f t="shared" si="3"/>
        <v>0</v>
      </c>
      <c r="G45" s="122">
        <v>1112</v>
      </c>
      <c r="H45" s="91">
        <v>1116</v>
      </c>
      <c r="I45" s="91">
        <v>4</v>
      </c>
      <c r="J45" s="90">
        <f t="shared" si="2"/>
        <v>1.56</v>
      </c>
    </row>
    <row r="46" spans="1:10" ht="14.25">
      <c r="A46" s="92"/>
      <c r="B46" s="96" t="s">
        <v>61</v>
      </c>
      <c r="C46" s="123">
        <v>0</v>
      </c>
      <c r="D46" s="92">
        <v>0</v>
      </c>
      <c r="E46" s="92">
        <v>0</v>
      </c>
      <c r="F46" s="90">
        <f t="shared" si="3"/>
        <v>0</v>
      </c>
      <c r="G46" s="123">
        <v>110</v>
      </c>
      <c r="H46" s="123">
        <v>110</v>
      </c>
      <c r="I46" s="123">
        <v>0</v>
      </c>
      <c r="J46" s="90">
        <f t="shared" si="2"/>
        <v>0</v>
      </c>
    </row>
    <row r="47" spans="1:10" ht="14.25">
      <c r="A47" s="92"/>
      <c r="B47" s="96" t="s">
        <v>62</v>
      </c>
      <c r="C47" s="123">
        <v>0</v>
      </c>
      <c r="D47" s="92">
        <v>0</v>
      </c>
      <c r="E47" s="92">
        <v>0</v>
      </c>
      <c r="F47" s="90">
        <f t="shared" si="3"/>
        <v>0</v>
      </c>
      <c r="G47" s="123">
        <v>104</v>
      </c>
      <c r="H47" s="123">
        <v>104</v>
      </c>
      <c r="I47" s="123">
        <v>0</v>
      </c>
      <c r="J47" s="90">
        <f t="shared" si="2"/>
        <v>0</v>
      </c>
    </row>
    <row r="48" spans="1:10" ht="14.25">
      <c r="A48" s="92"/>
      <c r="B48" s="96" t="s">
        <v>63</v>
      </c>
      <c r="C48" s="123">
        <v>0</v>
      </c>
      <c r="D48" s="92">
        <v>0</v>
      </c>
      <c r="E48" s="92">
        <v>0</v>
      </c>
      <c r="F48" s="90">
        <f t="shared" si="3"/>
        <v>0</v>
      </c>
      <c r="G48" s="123">
        <v>20</v>
      </c>
      <c r="H48" s="123">
        <v>20</v>
      </c>
      <c r="I48" s="123">
        <v>0</v>
      </c>
      <c r="J48" s="90">
        <f t="shared" si="2"/>
        <v>0</v>
      </c>
    </row>
    <row r="49" spans="1:10" ht="24">
      <c r="A49" s="92">
        <v>18</v>
      </c>
      <c r="B49" s="89" t="s">
        <v>64</v>
      </c>
      <c r="C49" s="124">
        <v>13</v>
      </c>
      <c r="D49" s="124">
        <v>13</v>
      </c>
      <c r="E49" s="124">
        <v>0</v>
      </c>
      <c r="F49" s="90">
        <f t="shared" si="3"/>
        <v>0</v>
      </c>
      <c r="G49" s="124">
        <v>230</v>
      </c>
      <c r="H49" s="91">
        <v>473</v>
      </c>
      <c r="I49" s="91">
        <v>243</v>
      </c>
      <c r="J49" s="90">
        <f t="shared" si="2"/>
        <v>94.77000000000001</v>
      </c>
    </row>
    <row r="50" spans="1:10" ht="14.25">
      <c r="A50" s="92"/>
      <c r="B50" s="96" t="s">
        <v>65</v>
      </c>
      <c r="C50" s="125">
        <v>250</v>
      </c>
      <c r="D50" s="125">
        <v>250</v>
      </c>
      <c r="E50" s="125">
        <v>0</v>
      </c>
      <c r="F50" s="90">
        <f t="shared" si="3"/>
        <v>0</v>
      </c>
      <c r="G50" s="125">
        <v>100</v>
      </c>
      <c r="H50" s="125">
        <v>240</v>
      </c>
      <c r="I50" s="125">
        <v>140</v>
      </c>
      <c r="J50" s="90">
        <f t="shared" si="2"/>
        <v>54.6</v>
      </c>
    </row>
    <row r="51" spans="1:10" ht="24">
      <c r="A51" s="92">
        <v>19</v>
      </c>
      <c r="B51" s="89" t="s">
        <v>66</v>
      </c>
      <c r="C51" s="126">
        <v>0</v>
      </c>
      <c r="D51" s="92">
        <v>0</v>
      </c>
      <c r="E51" s="92">
        <v>0</v>
      </c>
      <c r="F51" s="90">
        <f t="shared" si="3"/>
        <v>0</v>
      </c>
      <c r="G51" s="126">
        <v>0</v>
      </c>
      <c r="H51" s="91">
        <v>0</v>
      </c>
      <c r="I51" s="91">
        <v>0</v>
      </c>
      <c r="J51" s="90">
        <f t="shared" si="2"/>
        <v>0</v>
      </c>
    </row>
    <row r="52" spans="1:10" ht="14.25">
      <c r="A52" s="92"/>
      <c r="B52" s="110" t="s">
        <v>67</v>
      </c>
      <c r="C52" s="126">
        <v>0</v>
      </c>
      <c r="D52" s="92">
        <v>0</v>
      </c>
      <c r="E52" s="92">
        <v>0</v>
      </c>
      <c r="F52" s="90">
        <f t="shared" si="3"/>
        <v>0</v>
      </c>
      <c r="G52" s="126">
        <v>0</v>
      </c>
      <c r="H52" s="126">
        <v>0</v>
      </c>
      <c r="I52" s="126">
        <v>0</v>
      </c>
      <c r="J52" s="90">
        <f t="shared" si="2"/>
        <v>0</v>
      </c>
    </row>
    <row r="53" spans="1:10" ht="14.25">
      <c r="A53" s="92"/>
      <c r="B53" s="110" t="s">
        <v>68</v>
      </c>
      <c r="C53" s="126">
        <v>0</v>
      </c>
      <c r="D53" s="92">
        <v>0</v>
      </c>
      <c r="E53" s="92">
        <v>0</v>
      </c>
      <c r="F53" s="90">
        <f t="shared" si="3"/>
        <v>0</v>
      </c>
      <c r="G53" s="126">
        <v>0</v>
      </c>
      <c r="H53" s="126">
        <v>0</v>
      </c>
      <c r="I53" s="126">
        <v>0</v>
      </c>
      <c r="J53" s="90">
        <f t="shared" si="2"/>
        <v>0</v>
      </c>
    </row>
    <row r="54" spans="1:10" ht="14.25">
      <c r="A54" s="92"/>
      <c r="B54" s="110" t="s">
        <v>69</v>
      </c>
      <c r="C54" s="126">
        <v>0</v>
      </c>
      <c r="D54" s="92">
        <v>0</v>
      </c>
      <c r="E54" s="92">
        <v>0</v>
      </c>
      <c r="F54" s="90">
        <f t="shared" si="3"/>
        <v>0</v>
      </c>
      <c r="G54" s="126">
        <v>0</v>
      </c>
      <c r="H54" s="126">
        <v>0</v>
      </c>
      <c r="I54" s="126">
        <v>0</v>
      </c>
      <c r="J54" s="90">
        <f t="shared" si="2"/>
        <v>0</v>
      </c>
    </row>
    <row r="55" spans="1:10" ht="24">
      <c r="A55" s="92">
        <v>20</v>
      </c>
      <c r="B55" s="89" t="s">
        <v>70</v>
      </c>
      <c r="C55" s="48">
        <v>52</v>
      </c>
      <c r="D55" s="48">
        <v>88</v>
      </c>
      <c r="E55" s="48">
        <v>36</v>
      </c>
      <c r="F55" s="90">
        <f t="shared" si="3"/>
        <v>51.12</v>
      </c>
      <c r="G55" s="48">
        <v>100</v>
      </c>
      <c r="H55" s="91">
        <v>118</v>
      </c>
      <c r="I55" s="91">
        <v>18</v>
      </c>
      <c r="J55" s="90">
        <f t="shared" si="2"/>
        <v>7.0200000000000005</v>
      </c>
    </row>
    <row r="56" spans="1:10" ht="14.25">
      <c r="A56" s="92"/>
      <c r="B56" s="96" t="s">
        <v>71</v>
      </c>
      <c r="C56" s="127">
        <v>0</v>
      </c>
      <c r="D56" s="92">
        <v>0</v>
      </c>
      <c r="E56" s="92">
        <v>0</v>
      </c>
      <c r="F56" s="90">
        <f t="shared" si="3"/>
        <v>0</v>
      </c>
      <c r="G56" s="127">
        <v>0</v>
      </c>
      <c r="H56" s="127">
        <v>0</v>
      </c>
      <c r="I56" s="127">
        <v>0</v>
      </c>
      <c r="J56" s="90">
        <f t="shared" si="2"/>
        <v>0</v>
      </c>
    </row>
    <row r="57" spans="1:10" ht="14.25">
      <c r="A57" s="128"/>
      <c r="B57" s="96" t="s">
        <v>72</v>
      </c>
      <c r="C57" s="127">
        <v>0</v>
      </c>
      <c r="D57" s="92">
        <v>0</v>
      </c>
      <c r="E57" s="92">
        <v>0</v>
      </c>
      <c r="F57" s="90">
        <f t="shared" si="3"/>
        <v>0</v>
      </c>
      <c r="G57" s="127">
        <v>0</v>
      </c>
      <c r="H57" s="127">
        <v>0</v>
      </c>
      <c r="I57" s="127">
        <v>0</v>
      </c>
      <c r="J57" s="90">
        <f t="shared" si="2"/>
        <v>0</v>
      </c>
    </row>
    <row r="58" spans="1:10" ht="14.25">
      <c r="A58" s="129" t="s">
        <v>73</v>
      </c>
      <c r="B58" s="130"/>
      <c r="C58" s="53">
        <f aca="true" t="shared" si="4" ref="C58:J58">SUM(C3:C57)</f>
        <v>18261</v>
      </c>
      <c r="D58" s="53">
        <f t="shared" si="4"/>
        <v>26294</v>
      </c>
      <c r="E58" s="53">
        <f t="shared" si="4"/>
        <v>8033</v>
      </c>
      <c r="F58" s="131">
        <f t="shared" si="4"/>
        <v>11348.639999999998</v>
      </c>
      <c r="G58" s="53">
        <f t="shared" si="4"/>
        <v>16332</v>
      </c>
      <c r="H58" s="53">
        <f t="shared" si="4"/>
        <v>23333</v>
      </c>
      <c r="I58" s="53">
        <f t="shared" si="4"/>
        <v>7001</v>
      </c>
      <c r="J58" s="53">
        <f t="shared" si="4"/>
        <v>2730.3899999999994</v>
      </c>
    </row>
  </sheetData>
  <sheetProtection/>
  <mergeCells count="5">
    <mergeCell ref="C1:F1"/>
    <mergeCell ref="G1:J1"/>
    <mergeCell ref="A58:B58"/>
    <mergeCell ref="A1:A2"/>
    <mergeCell ref="B1:B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SheetLayoutView="100" workbookViewId="0" topLeftCell="A34">
      <selection activeCell="B12" sqref="B12"/>
    </sheetView>
  </sheetViews>
  <sheetFormatPr defaultColWidth="9.00390625" defaultRowHeight="14.25"/>
  <cols>
    <col min="1" max="1" width="4.375" style="1" customWidth="1"/>
    <col min="2" max="2" width="16.375" style="1" customWidth="1"/>
    <col min="3" max="3" width="8.125" style="4" customWidth="1"/>
    <col min="4" max="4" width="7.50390625" style="4" customWidth="1"/>
    <col min="5" max="5" width="4.875" style="4" customWidth="1"/>
    <col min="6" max="6" width="12.625" style="4" customWidth="1"/>
    <col min="7" max="7" width="7.375" style="4" customWidth="1"/>
    <col min="8" max="8" width="10.375" style="5" customWidth="1"/>
    <col min="9" max="9" width="8.125" style="4" customWidth="1"/>
    <col min="10" max="10" width="7.50390625" style="4" customWidth="1"/>
    <col min="11" max="11" width="4.875" style="4" customWidth="1"/>
    <col min="12" max="12" width="12.625" style="4" customWidth="1"/>
    <col min="13" max="13" width="7.375" style="4" customWidth="1"/>
    <col min="14" max="14" width="9.375" style="5" customWidth="1"/>
  </cols>
  <sheetData>
    <row r="1" spans="1:14" ht="48" customHeight="1">
      <c r="A1" s="74" t="s">
        <v>102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4.25">
      <c r="A2" s="8" t="s">
        <v>1</v>
      </c>
      <c r="B2" s="8" t="s">
        <v>2</v>
      </c>
      <c r="C2" s="8" t="s">
        <v>3</v>
      </c>
      <c r="D2" s="8"/>
      <c r="E2" s="8"/>
      <c r="F2" s="8"/>
      <c r="G2" s="8"/>
      <c r="H2" s="9"/>
      <c r="I2" s="8" t="s">
        <v>4</v>
      </c>
      <c r="J2" s="8"/>
      <c r="K2" s="8"/>
      <c r="L2" s="8"/>
      <c r="M2" s="8"/>
      <c r="N2" s="9"/>
    </row>
    <row r="3" spans="1:14" ht="24">
      <c r="A3" s="8"/>
      <c r="B3" s="8"/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103</v>
      </c>
      <c r="I3" s="8" t="s">
        <v>17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103</v>
      </c>
    </row>
    <row r="4" spans="1:14" ht="14.25">
      <c r="A4" s="10">
        <v>1</v>
      </c>
      <c r="B4" s="11" t="s">
        <v>18</v>
      </c>
      <c r="C4" s="75">
        <v>14641</v>
      </c>
      <c r="D4" s="13">
        <v>0.0485052782656318</v>
      </c>
      <c r="E4" s="14">
        <v>0.8</v>
      </c>
      <c r="F4" s="15">
        <f>C4*D4*E4</f>
        <v>568.1326232696922</v>
      </c>
      <c r="G4" s="16">
        <f>F4/(F59+L59)</f>
        <v>0.5812359686548777</v>
      </c>
      <c r="H4" s="17">
        <f>ROUND((20697+20252-14079.03)*G4,2)</f>
        <v>15617.79</v>
      </c>
      <c r="I4" s="59">
        <v>10000</v>
      </c>
      <c r="J4" s="13">
        <v>0.0485052782656318</v>
      </c>
      <c r="K4" s="14">
        <v>0.2</v>
      </c>
      <c r="L4" s="15">
        <f aca="true" t="shared" si="0" ref="L4:L58">I4*J4*K4</f>
        <v>97.0105565312636</v>
      </c>
      <c r="M4" s="16">
        <f>L4/(F59+L59)</f>
        <v>0.09924799683335797</v>
      </c>
      <c r="N4" s="17">
        <f>ROUND((20697+20252-14079.03)*M4,2)</f>
        <v>2666.79</v>
      </c>
    </row>
    <row r="5" spans="1:14" ht="14.25">
      <c r="A5" s="10">
        <v>2</v>
      </c>
      <c r="B5" s="11" t="s">
        <v>19</v>
      </c>
      <c r="C5" s="18">
        <v>0</v>
      </c>
      <c r="D5" s="13">
        <v>0.046031386323721</v>
      </c>
      <c r="E5" s="14">
        <v>0.8</v>
      </c>
      <c r="F5" s="15">
        <v>0</v>
      </c>
      <c r="G5" s="16">
        <f>F5/(F59+L59)</f>
        <v>0</v>
      </c>
      <c r="H5" s="17">
        <f aca="true" t="shared" si="1" ref="H5:H36">ROUND((20697+20252-14079.03)*G5,2)</f>
        <v>0</v>
      </c>
      <c r="I5" s="59">
        <v>300</v>
      </c>
      <c r="J5" s="13">
        <v>0.046031386323721</v>
      </c>
      <c r="K5" s="14">
        <v>0.2</v>
      </c>
      <c r="L5" s="15">
        <f t="shared" si="0"/>
        <v>2.7618831794232603</v>
      </c>
      <c r="M5" s="16">
        <f>L5/(F59+L59)</f>
        <v>0.0028255829349578725</v>
      </c>
      <c r="N5" s="17">
        <f aca="true" t="shared" si="2" ref="N5:N36">ROUND((20697+20252-14079.03)*M5,2)</f>
        <v>75.92</v>
      </c>
    </row>
    <row r="6" spans="1:14" ht="24">
      <c r="A6" s="10">
        <v>3</v>
      </c>
      <c r="B6" s="11" t="s">
        <v>20</v>
      </c>
      <c r="C6" s="10">
        <v>2700</v>
      </c>
      <c r="D6" s="19">
        <v>0.051130248</v>
      </c>
      <c r="E6" s="14">
        <v>0.8</v>
      </c>
      <c r="F6" s="15">
        <f aca="true" t="shared" si="3" ref="F4:F58">C6*D6*E6</f>
        <v>110.44133568000001</v>
      </c>
      <c r="G6" s="16">
        <f>F6/(F59+L59)</f>
        <v>0.11298854192541445</v>
      </c>
      <c r="H6" s="17">
        <f t="shared" si="1"/>
        <v>3036</v>
      </c>
      <c r="I6" s="59">
        <v>1860</v>
      </c>
      <c r="J6" s="13">
        <v>0.051130248</v>
      </c>
      <c r="K6" s="14">
        <v>0.2</v>
      </c>
      <c r="L6" s="15">
        <f t="shared" si="0"/>
        <v>19.020452256000002</v>
      </c>
      <c r="M6" s="16">
        <f>L6/(F59+L59)</f>
        <v>0.0194591377760436</v>
      </c>
      <c r="N6" s="17">
        <f t="shared" si="2"/>
        <v>522.87</v>
      </c>
    </row>
    <row r="7" spans="1:14" ht="14.25">
      <c r="A7" s="10"/>
      <c r="B7" s="20" t="s">
        <v>21</v>
      </c>
      <c r="C7" s="10">
        <v>0</v>
      </c>
      <c r="D7" s="19">
        <v>0.051130248</v>
      </c>
      <c r="E7" s="14">
        <v>0.8</v>
      </c>
      <c r="F7" s="15">
        <f t="shared" si="3"/>
        <v>0</v>
      </c>
      <c r="G7" s="16">
        <f>F7/(F59+L59)</f>
        <v>0</v>
      </c>
      <c r="H7" s="17">
        <f t="shared" si="1"/>
        <v>0</v>
      </c>
      <c r="I7" s="60">
        <v>0</v>
      </c>
      <c r="J7" s="13">
        <v>0.051130248</v>
      </c>
      <c r="K7" s="14">
        <v>0.2</v>
      </c>
      <c r="L7" s="15">
        <f t="shared" si="0"/>
        <v>0</v>
      </c>
      <c r="M7" s="16">
        <f>L7/(F59+L59)</f>
        <v>0</v>
      </c>
      <c r="N7" s="17">
        <f t="shared" si="2"/>
        <v>0</v>
      </c>
    </row>
    <row r="8" spans="1:14" ht="14.25">
      <c r="A8" s="10">
        <v>4</v>
      </c>
      <c r="B8" s="11" t="s">
        <v>22</v>
      </c>
      <c r="C8" s="21">
        <v>0</v>
      </c>
      <c r="D8" s="13">
        <v>0.0477876607557645</v>
      </c>
      <c r="E8" s="14">
        <v>0.8</v>
      </c>
      <c r="F8" s="15">
        <f t="shared" si="3"/>
        <v>0</v>
      </c>
      <c r="G8" s="16">
        <f>F8/(F59+L59)</f>
        <v>0</v>
      </c>
      <c r="H8" s="17">
        <f t="shared" si="1"/>
        <v>0</v>
      </c>
      <c r="I8" s="61">
        <v>770</v>
      </c>
      <c r="J8" s="13">
        <v>0.0477876607557645</v>
      </c>
      <c r="K8" s="14">
        <v>0.2</v>
      </c>
      <c r="L8" s="15">
        <f t="shared" si="0"/>
        <v>7.359299756387734</v>
      </c>
      <c r="M8" s="16">
        <f>L8/(F59+L59)</f>
        <v>0.007529033798319848</v>
      </c>
      <c r="N8" s="17">
        <f t="shared" si="2"/>
        <v>202.3</v>
      </c>
    </row>
    <row r="9" spans="1:14" ht="24">
      <c r="A9" s="10">
        <v>5</v>
      </c>
      <c r="B9" s="11" t="s">
        <v>23</v>
      </c>
      <c r="C9" s="22">
        <v>0</v>
      </c>
      <c r="D9" s="19">
        <v>0.0511113629067286</v>
      </c>
      <c r="E9" s="14">
        <v>0.8</v>
      </c>
      <c r="F9" s="15">
        <f t="shared" si="3"/>
        <v>0</v>
      </c>
      <c r="G9" s="16">
        <f>F9/(F59+L59)</f>
        <v>0</v>
      </c>
      <c r="H9" s="17">
        <f t="shared" si="1"/>
        <v>0</v>
      </c>
      <c r="I9" s="62">
        <v>10</v>
      </c>
      <c r="J9" s="13">
        <v>0.0511113629067286</v>
      </c>
      <c r="K9" s="14">
        <v>0.2</v>
      </c>
      <c r="L9" s="15">
        <f t="shared" si="0"/>
        <v>0.1022227258134572</v>
      </c>
      <c r="M9" s="16">
        <f>L9/(F59+L59)</f>
        <v>0.00010458037898753484</v>
      </c>
      <c r="N9" s="17">
        <f t="shared" si="2"/>
        <v>2.81</v>
      </c>
    </row>
    <row r="10" spans="1:14" ht="14.25">
      <c r="A10" s="10"/>
      <c r="B10" s="23" t="s">
        <v>24</v>
      </c>
      <c r="C10" s="24">
        <v>297</v>
      </c>
      <c r="D10" s="19">
        <v>0.0511113629067286</v>
      </c>
      <c r="E10" s="14">
        <v>0.8</v>
      </c>
      <c r="F10" s="15">
        <f t="shared" si="3"/>
        <v>12.144059826638717</v>
      </c>
      <c r="G10" s="16">
        <f>F10/(F59+L59)</f>
        <v>0.01242414902371914</v>
      </c>
      <c r="H10" s="17">
        <f t="shared" si="1"/>
        <v>333.84</v>
      </c>
      <c r="I10" s="62">
        <v>90</v>
      </c>
      <c r="J10" s="13">
        <v>0.0511113629067286</v>
      </c>
      <c r="K10" s="14">
        <v>0.2</v>
      </c>
      <c r="L10" s="15">
        <f t="shared" si="0"/>
        <v>0.9200045323211148</v>
      </c>
      <c r="M10" s="16">
        <f>L10/(F59+L59)</f>
        <v>0.0009412234108878135</v>
      </c>
      <c r="N10" s="17">
        <f t="shared" si="2"/>
        <v>25.29</v>
      </c>
    </row>
    <row r="11" spans="1:14" ht="14.25">
      <c r="A11" s="10"/>
      <c r="B11" s="23" t="s">
        <v>25</v>
      </c>
      <c r="C11" s="24">
        <v>0</v>
      </c>
      <c r="D11" s="19">
        <v>0.0511113629067286</v>
      </c>
      <c r="E11" s="14">
        <v>0.8</v>
      </c>
      <c r="F11" s="15">
        <f t="shared" si="3"/>
        <v>0</v>
      </c>
      <c r="G11" s="16">
        <f>F11/(F59+L59)</f>
        <v>0</v>
      </c>
      <c r="H11" s="17">
        <f t="shared" si="1"/>
        <v>0</v>
      </c>
      <c r="I11" s="62">
        <v>0</v>
      </c>
      <c r="J11" s="13">
        <v>0.0511113629067286</v>
      </c>
      <c r="K11" s="14">
        <v>0.2</v>
      </c>
      <c r="L11" s="15">
        <f t="shared" si="0"/>
        <v>0</v>
      </c>
      <c r="M11" s="16">
        <f>L11/(F59+L59)</f>
        <v>0</v>
      </c>
      <c r="N11" s="17">
        <f t="shared" si="2"/>
        <v>0</v>
      </c>
    </row>
    <row r="12" spans="1:14" ht="14.25">
      <c r="A12" s="10"/>
      <c r="B12" s="25" t="s">
        <v>26</v>
      </c>
      <c r="C12" s="24">
        <v>0</v>
      </c>
      <c r="D12" s="19">
        <v>0.0511113629067286</v>
      </c>
      <c r="E12" s="14">
        <v>0.8</v>
      </c>
      <c r="F12" s="15">
        <f t="shared" si="3"/>
        <v>0</v>
      </c>
      <c r="G12" s="16">
        <f>F12/(F59+L59)</f>
        <v>0</v>
      </c>
      <c r="H12" s="17">
        <f t="shared" si="1"/>
        <v>0</v>
      </c>
      <c r="I12" s="62">
        <v>0</v>
      </c>
      <c r="J12" s="13">
        <v>0.0511113629067286</v>
      </c>
      <c r="K12" s="14">
        <v>0.2</v>
      </c>
      <c r="L12" s="15">
        <f t="shared" si="0"/>
        <v>0</v>
      </c>
      <c r="M12" s="16">
        <f>L12/(F59+L59)</f>
        <v>0</v>
      </c>
      <c r="N12" s="17">
        <f t="shared" si="2"/>
        <v>0</v>
      </c>
    </row>
    <row r="13" spans="1:14" ht="14.25">
      <c r="A13" s="10"/>
      <c r="B13" s="25" t="s">
        <v>27</v>
      </c>
      <c r="C13" s="10">
        <v>0</v>
      </c>
      <c r="D13" s="19">
        <v>0.0511113629067286</v>
      </c>
      <c r="E13" s="14">
        <v>0.8</v>
      </c>
      <c r="F13" s="15">
        <f t="shared" si="3"/>
        <v>0</v>
      </c>
      <c r="G13" s="16">
        <f>F13/(F59+L59)</f>
        <v>0</v>
      </c>
      <c r="H13" s="17">
        <f t="shared" si="1"/>
        <v>0</v>
      </c>
      <c r="I13" s="62">
        <v>0</v>
      </c>
      <c r="J13" s="13">
        <v>0.0511113629067286</v>
      </c>
      <c r="K13" s="14">
        <v>0.2</v>
      </c>
      <c r="L13" s="15">
        <f t="shared" si="0"/>
        <v>0</v>
      </c>
      <c r="M13" s="16">
        <f>L13/(F59+L59)</f>
        <v>0</v>
      </c>
      <c r="N13" s="17">
        <f t="shared" si="2"/>
        <v>0</v>
      </c>
    </row>
    <row r="14" spans="1:14" ht="24">
      <c r="A14" s="10">
        <v>6</v>
      </c>
      <c r="B14" s="11" t="s">
        <v>28</v>
      </c>
      <c r="C14" s="26">
        <v>0</v>
      </c>
      <c r="D14" s="19">
        <v>0.050941400864918</v>
      </c>
      <c r="E14" s="14">
        <v>0.8</v>
      </c>
      <c r="F14" s="15">
        <f t="shared" si="3"/>
        <v>0</v>
      </c>
      <c r="G14" s="16">
        <f>F14/(F59+L59)</f>
        <v>0</v>
      </c>
      <c r="H14" s="17">
        <f t="shared" si="1"/>
        <v>0</v>
      </c>
      <c r="I14" s="63">
        <v>26</v>
      </c>
      <c r="J14" s="13">
        <v>0.050941400864918</v>
      </c>
      <c r="K14" s="14">
        <v>0.2</v>
      </c>
      <c r="L14" s="15">
        <f t="shared" si="0"/>
        <v>0.2648952844975736</v>
      </c>
      <c r="M14" s="16">
        <f>L14/(F59+L59)</f>
        <v>0.0002710047988284044</v>
      </c>
      <c r="N14" s="17">
        <f t="shared" si="2"/>
        <v>7.28</v>
      </c>
    </row>
    <row r="15" spans="1:14" ht="14.25">
      <c r="A15" s="10"/>
      <c r="B15" s="27" t="s">
        <v>29</v>
      </c>
      <c r="C15" s="10">
        <v>0</v>
      </c>
      <c r="D15" s="19">
        <v>0.050941400864918</v>
      </c>
      <c r="E15" s="14">
        <v>0.8</v>
      </c>
      <c r="F15" s="15">
        <f t="shared" si="3"/>
        <v>0</v>
      </c>
      <c r="G15" s="16">
        <f>F15/(F59+L59)</f>
        <v>0</v>
      </c>
      <c r="H15" s="17">
        <f t="shared" si="1"/>
        <v>0</v>
      </c>
      <c r="I15" s="64">
        <v>15</v>
      </c>
      <c r="J15" s="13">
        <v>0.050941400864918</v>
      </c>
      <c r="K15" s="14">
        <v>0.2</v>
      </c>
      <c r="L15" s="15">
        <f t="shared" si="0"/>
        <v>0.15282420259475402</v>
      </c>
      <c r="M15" s="16">
        <f>L15/(F59+L59)</f>
        <v>0.00015634892240100256</v>
      </c>
      <c r="N15" s="17">
        <f t="shared" si="2"/>
        <v>4.2</v>
      </c>
    </row>
    <row r="16" spans="1:14" ht="14.25">
      <c r="A16" s="10"/>
      <c r="B16" s="27" t="s">
        <v>30</v>
      </c>
      <c r="C16" s="10">
        <v>0</v>
      </c>
      <c r="D16" s="19">
        <v>0.050941400864918</v>
      </c>
      <c r="E16" s="14">
        <v>0.8</v>
      </c>
      <c r="F16" s="15">
        <f t="shared" si="3"/>
        <v>0</v>
      </c>
      <c r="G16" s="16">
        <f>F16/(F59+L59)</f>
        <v>0</v>
      </c>
      <c r="H16" s="17">
        <f t="shared" si="1"/>
        <v>0</v>
      </c>
      <c r="I16" s="64">
        <v>5</v>
      </c>
      <c r="J16" s="13">
        <v>0.050941400864918</v>
      </c>
      <c r="K16" s="14">
        <v>0.2</v>
      </c>
      <c r="L16" s="15">
        <f t="shared" si="0"/>
        <v>0.05094140086491801</v>
      </c>
      <c r="M16" s="16">
        <f>L16/(F59+L59)</f>
        <v>5.2116307467000855E-05</v>
      </c>
      <c r="N16" s="17">
        <f t="shared" si="2"/>
        <v>1.4</v>
      </c>
    </row>
    <row r="17" spans="1:14" ht="14.25">
      <c r="A17" s="10"/>
      <c r="B17" s="27" t="s">
        <v>31</v>
      </c>
      <c r="C17" s="10">
        <v>0</v>
      </c>
      <c r="D17" s="19">
        <v>0.050941400864918</v>
      </c>
      <c r="E17" s="14">
        <v>0.8</v>
      </c>
      <c r="F17" s="15">
        <f t="shared" si="3"/>
        <v>0</v>
      </c>
      <c r="G17" s="16">
        <f>F17/(F59+L59)</f>
        <v>0</v>
      </c>
      <c r="H17" s="17">
        <f t="shared" si="1"/>
        <v>0</v>
      </c>
      <c r="I17" s="64">
        <v>0</v>
      </c>
      <c r="J17" s="13">
        <v>0.050941400864918</v>
      </c>
      <c r="K17" s="14">
        <v>0.2</v>
      </c>
      <c r="L17" s="15">
        <f t="shared" si="0"/>
        <v>0</v>
      </c>
      <c r="M17" s="16">
        <f>L17/(F59+L59)</f>
        <v>0</v>
      </c>
      <c r="N17" s="17">
        <f t="shared" si="2"/>
        <v>0</v>
      </c>
    </row>
    <row r="18" spans="1:14" ht="24">
      <c r="A18" s="10">
        <v>7</v>
      </c>
      <c r="B18" s="11" t="s">
        <v>32</v>
      </c>
      <c r="C18" s="28">
        <v>0</v>
      </c>
      <c r="D18" s="19">
        <v>0.0511019205710725</v>
      </c>
      <c r="E18" s="14">
        <v>0.8</v>
      </c>
      <c r="F18" s="15">
        <f t="shared" si="3"/>
        <v>0</v>
      </c>
      <c r="G18" s="16">
        <f>F18/(F59+L59)</f>
        <v>0</v>
      </c>
      <c r="H18" s="17">
        <f t="shared" si="1"/>
        <v>0</v>
      </c>
      <c r="I18" s="65">
        <v>140</v>
      </c>
      <c r="J18" s="13">
        <v>0.0511019205710725</v>
      </c>
      <c r="K18" s="14">
        <v>0.2</v>
      </c>
      <c r="L18" s="15">
        <f t="shared" si="0"/>
        <v>1.43085377599003</v>
      </c>
      <c r="M18" s="16">
        <f>L18/(F59+L59)</f>
        <v>0.001463854822672741</v>
      </c>
      <c r="N18" s="17">
        <f t="shared" si="2"/>
        <v>39.33</v>
      </c>
    </row>
    <row r="19" spans="1:14" ht="14.25">
      <c r="A19" s="10"/>
      <c r="B19" s="20" t="s">
        <v>33</v>
      </c>
      <c r="C19" s="29">
        <v>0</v>
      </c>
      <c r="D19" s="19">
        <v>0.0511019205710725</v>
      </c>
      <c r="E19" s="14">
        <v>0.8</v>
      </c>
      <c r="F19" s="15">
        <f t="shared" si="3"/>
        <v>0</v>
      </c>
      <c r="G19" s="16">
        <f>F19/(F59+L59)</f>
        <v>0</v>
      </c>
      <c r="H19" s="17">
        <f t="shared" si="1"/>
        <v>0</v>
      </c>
      <c r="I19" s="66">
        <v>45</v>
      </c>
      <c r="J19" s="13">
        <v>0.0511019205710725</v>
      </c>
      <c r="K19" s="14">
        <v>0.2</v>
      </c>
      <c r="L19" s="15">
        <f t="shared" si="0"/>
        <v>0.4599172851396525</v>
      </c>
      <c r="M19" s="16">
        <f>L19/(F59+L59)</f>
        <v>0.0004705247644305239</v>
      </c>
      <c r="N19" s="17">
        <f t="shared" si="2"/>
        <v>12.64</v>
      </c>
    </row>
    <row r="20" spans="1:14" ht="14.25">
      <c r="A20" s="10"/>
      <c r="B20" s="20" t="s">
        <v>34</v>
      </c>
      <c r="C20" s="29">
        <v>0</v>
      </c>
      <c r="D20" s="19">
        <v>0.0511019205710725</v>
      </c>
      <c r="E20" s="14">
        <v>0.8</v>
      </c>
      <c r="F20" s="15">
        <f t="shared" si="3"/>
        <v>0</v>
      </c>
      <c r="G20" s="16">
        <f>F20/(F59+L59)</f>
        <v>0</v>
      </c>
      <c r="H20" s="17">
        <f t="shared" si="1"/>
        <v>0</v>
      </c>
      <c r="I20" s="66">
        <v>0</v>
      </c>
      <c r="J20" s="13">
        <v>0.0511019205710725</v>
      </c>
      <c r="K20" s="14">
        <v>0.2</v>
      </c>
      <c r="L20" s="15">
        <f t="shared" si="0"/>
        <v>0</v>
      </c>
      <c r="M20" s="16">
        <f>L20/(F59+L59)</f>
        <v>0</v>
      </c>
      <c r="N20" s="17">
        <f t="shared" si="2"/>
        <v>0</v>
      </c>
    </row>
    <row r="21" spans="1:14" ht="14.25">
      <c r="A21" s="10"/>
      <c r="B21" s="20" t="s">
        <v>35</v>
      </c>
      <c r="C21" s="29">
        <v>0</v>
      </c>
      <c r="D21" s="19">
        <v>0.0511019205710725</v>
      </c>
      <c r="E21" s="14">
        <v>0.8</v>
      </c>
      <c r="F21" s="15">
        <f t="shared" si="3"/>
        <v>0</v>
      </c>
      <c r="G21" s="16">
        <f>F21/(F59+L59)</f>
        <v>0</v>
      </c>
      <c r="H21" s="17">
        <f t="shared" si="1"/>
        <v>0</v>
      </c>
      <c r="I21" s="66">
        <v>0</v>
      </c>
      <c r="J21" s="13">
        <v>0.0511019205710725</v>
      </c>
      <c r="K21" s="14">
        <v>0.2</v>
      </c>
      <c r="L21" s="15">
        <f t="shared" si="0"/>
        <v>0</v>
      </c>
      <c r="M21" s="16">
        <f>L21/(F59+L59)</f>
        <v>0</v>
      </c>
      <c r="N21" s="17">
        <f t="shared" si="2"/>
        <v>0</v>
      </c>
    </row>
    <row r="22" spans="1:14" ht="14.25">
      <c r="A22" s="10"/>
      <c r="B22" s="20" t="s">
        <v>36</v>
      </c>
      <c r="C22" s="29">
        <v>0</v>
      </c>
      <c r="D22" s="19">
        <v>0.0511019205710725</v>
      </c>
      <c r="E22" s="14">
        <v>0.8</v>
      </c>
      <c r="F22" s="15">
        <f t="shared" si="3"/>
        <v>0</v>
      </c>
      <c r="G22" s="16">
        <f>F22/(F59+L59)</f>
        <v>0</v>
      </c>
      <c r="H22" s="17">
        <f t="shared" si="1"/>
        <v>0</v>
      </c>
      <c r="I22" s="65">
        <v>100</v>
      </c>
      <c r="J22" s="13">
        <v>0.0511019205710725</v>
      </c>
      <c r="K22" s="14">
        <v>0.2</v>
      </c>
      <c r="L22" s="15">
        <f t="shared" si="0"/>
        <v>1.02203841142145</v>
      </c>
      <c r="M22" s="16">
        <f>L22/(F59+L59)</f>
        <v>0.0010456105876233866</v>
      </c>
      <c r="N22" s="17">
        <f t="shared" si="2"/>
        <v>28.1</v>
      </c>
    </row>
    <row r="23" spans="1:14" ht="24">
      <c r="A23" s="10">
        <v>8</v>
      </c>
      <c r="B23" s="11" t="s">
        <v>37</v>
      </c>
      <c r="C23" s="30">
        <v>0</v>
      </c>
      <c r="D23" s="13">
        <v>0.0496289162087134</v>
      </c>
      <c r="E23" s="14">
        <v>0.8</v>
      </c>
      <c r="F23" s="15">
        <f t="shared" si="3"/>
        <v>0</v>
      </c>
      <c r="G23" s="16">
        <f>F23/(F59+L59)</f>
        <v>0</v>
      </c>
      <c r="H23" s="17">
        <f t="shared" si="1"/>
        <v>0</v>
      </c>
      <c r="I23" s="63">
        <v>200</v>
      </c>
      <c r="J23" s="13">
        <v>0.0496289162087134</v>
      </c>
      <c r="K23" s="14">
        <v>0.2</v>
      </c>
      <c r="L23" s="15">
        <f t="shared" si="0"/>
        <v>1.9851566483485361</v>
      </c>
      <c r="M23" s="16">
        <f>L23/(F59+L59)</f>
        <v>0.0020309420726343373</v>
      </c>
      <c r="N23" s="17">
        <f t="shared" si="2"/>
        <v>54.57</v>
      </c>
    </row>
    <row r="24" spans="1:14" ht="14.25">
      <c r="A24" s="10"/>
      <c r="B24" s="20" t="s">
        <v>38</v>
      </c>
      <c r="C24" s="10">
        <v>0</v>
      </c>
      <c r="D24" s="13">
        <v>0.0496289162087134</v>
      </c>
      <c r="E24" s="14">
        <v>0.8</v>
      </c>
      <c r="F24" s="15">
        <f t="shared" si="3"/>
        <v>0</v>
      </c>
      <c r="G24" s="16">
        <f>F24/(F59+L59)</f>
        <v>0</v>
      </c>
      <c r="H24" s="17">
        <f t="shared" si="1"/>
        <v>0</v>
      </c>
      <c r="I24" s="64">
        <v>150</v>
      </c>
      <c r="J24" s="13">
        <v>0.0496289162087134</v>
      </c>
      <c r="K24" s="14">
        <v>0.2</v>
      </c>
      <c r="L24" s="15">
        <f t="shared" si="0"/>
        <v>1.4888674862614022</v>
      </c>
      <c r="M24" s="16">
        <f>L24/(F59+L59)</f>
        <v>0.0015232065544757531</v>
      </c>
      <c r="N24" s="17">
        <f t="shared" si="2"/>
        <v>40.93</v>
      </c>
    </row>
    <row r="25" spans="1:14" ht="24">
      <c r="A25" s="10">
        <v>9</v>
      </c>
      <c r="B25" s="11" t="s">
        <v>39</v>
      </c>
      <c r="C25" s="31">
        <v>0</v>
      </c>
      <c r="D25" s="19">
        <v>0.0514607293260061</v>
      </c>
      <c r="E25" s="14">
        <v>0.8</v>
      </c>
      <c r="F25" s="15">
        <f t="shared" si="3"/>
        <v>0</v>
      </c>
      <c r="G25" s="16">
        <f>F25/(F59+L59)</f>
        <v>0</v>
      </c>
      <c r="H25" s="17">
        <f t="shared" si="1"/>
        <v>0</v>
      </c>
      <c r="I25" s="63">
        <v>60</v>
      </c>
      <c r="J25" s="13">
        <v>0.0514607293260061</v>
      </c>
      <c r="K25" s="14">
        <v>0.2</v>
      </c>
      <c r="L25" s="15">
        <f t="shared" si="0"/>
        <v>0.6175287519120732</v>
      </c>
      <c r="M25" s="16">
        <f>L25/(F59+L59)</f>
        <v>0.0006317713639187865</v>
      </c>
      <c r="N25" s="17">
        <f t="shared" si="2"/>
        <v>16.98</v>
      </c>
    </row>
    <row r="26" spans="1:14" ht="14.25">
      <c r="A26" s="10"/>
      <c r="B26" s="32" t="s">
        <v>40</v>
      </c>
      <c r="C26" s="33">
        <v>0</v>
      </c>
      <c r="D26" s="19">
        <v>0.0514607293260061</v>
      </c>
      <c r="E26" s="14">
        <v>0.8</v>
      </c>
      <c r="F26" s="15">
        <f t="shared" si="3"/>
        <v>0</v>
      </c>
      <c r="G26" s="16">
        <f>F26/(F59+L59)</f>
        <v>0</v>
      </c>
      <c r="H26" s="17">
        <f t="shared" si="1"/>
        <v>0</v>
      </c>
      <c r="I26" s="62">
        <v>120</v>
      </c>
      <c r="J26" s="13">
        <v>0.0514607293260061</v>
      </c>
      <c r="K26" s="14">
        <v>0.2</v>
      </c>
      <c r="L26" s="15">
        <f t="shared" si="0"/>
        <v>1.2350575038241465</v>
      </c>
      <c r="M26" s="16">
        <f>L26/(F59+L59)</f>
        <v>0.001263542727837573</v>
      </c>
      <c r="N26" s="17">
        <f t="shared" si="2"/>
        <v>33.95</v>
      </c>
    </row>
    <row r="27" spans="1:14" ht="14.25">
      <c r="A27" s="10"/>
      <c r="B27" s="32" t="s">
        <v>41</v>
      </c>
      <c r="C27" s="33">
        <v>0</v>
      </c>
      <c r="D27" s="19">
        <v>0.0514607293260061</v>
      </c>
      <c r="E27" s="14">
        <v>0.8</v>
      </c>
      <c r="F27" s="15">
        <f t="shared" si="3"/>
        <v>0</v>
      </c>
      <c r="G27" s="16">
        <f>F27/(F59+L59)</f>
        <v>0</v>
      </c>
      <c r="H27" s="17">
        <f t="shared" si="1"/>
        <v>0</v>
      </c>
      <c r="I27" s="62">
        <v>166</v>
      </c>
      <c r="J27" s="13">
        <v>0.0514607293260061</v>
      </c>
      <c r="K27" s="14">
        <v>0.2</v>
      </c>
      <c r="L27" s="15">
        <f t="shared" si="0"/>
        <v>1.7084962136234028</v>
      </c>
      <c r="M27" s="16">
        <f>L27/(F59+L59)</f>
        <v>0.0017479007735086427</v>
      </c>
      <c r="N27" s="17">
        <f t="shared" si="2"/>
        <v>46.97</v>
      </c>
    </row>
    <row r="28" spans="1:14" ht="14.25">
      <c r="A28" s="10"/>
      <c r="B28" s="32" t="s">
        <v>42</v>
      </c>
      <c r="C28" s="33">
        <v>0</v>
      </c>
      <c r="D28" s="19">
        <v>0.0514607293260061</v>
      </c>
      <c r="E28" s="14">
        <v>0.8</v>
      </c>
      <c r="F28" s="15">
        <f t="shared" si="3"/>
        <v>0</v>
      </c>
      <c r="G28" s="16">
        <f>F28/(F59+L59)</f>
        <v>0</v>
      </c>
      <c r="H28" s="17">
        <f t="shared" si="1"/>
        <v>0</v>
      </c>
      <c r="I28" s="62">
        <v>50</v>
      </c>
      <c r="J28" s="13">
        <v>0.0514607293260061</v>
      </c>
      <c r="K28" s="14">
        <v>0.2</v>
      </c>
      <c r="L28" s="15">
        <f t="shared" si="0"/>
        <v>0.514607293260061</v>
      </c>
      <c r="M28" s="16">
        <f>L28/(F59+L59)</f>
        <v>0.0005264761365989887</v>
      </c>
      <c r="N28" s="17">
        <f t="shared" si="2"/>
        <v>14.15</v>
      </c>
    </row>
    <row r="29" spans="1:14" ht="14.25">
      <c r="A29" s="10">
        <v>10</v>
      </c>
      <c r="B29" s="11" t="s">
        <v>43</v>
      </c>
      <c r="C29" s="10">
        <v>0</v>
      </c>
      <c r="D29" s="13">
        <v>0.0457009045757559</v>
      </c>
      <c r="E29" s="14">
        <v>0.8</v>
      </c>
      <c r="F29" s="15">
        <f t="shared" si="3"/>
        <v>0</v>
      </c>
      <c r="G29" s="16">
        <f>F29/(F59+L59)</f>
        <v>0</v>
      </c>
      <c r="H29" s="17">
        <f t="shared" si="1"/>
        <v>0</v>
      </c>
      <c r="I29" s="62">
        <v>0</v>
      </c>
      <c r="J29" s="13">
        <v>0.0457009045757559</v>
      </c>
      <c r="K29" s="14">
        <v>0.2</v>
      </c>
      <c r="L29" s="15">
        <f t="shared" si="0"/>
        <v>0</v>
      </c>
      <c r="M29" s="16">
        <f>L29/(F59+L59)</f>
        <v>0</v>
      </c>
      <c r="N29" s="17">
        <f t="shared" si="2"/>
        <v>0</v>
      </c>
    </row>
    <row r="30" spans="1:14" ht="14.25">
      <c r="A30" s="10">
        <v>11</v>
      </c>
      <c r="B30" s="11" t="s">
        <v>44</v>
      </c>
      <c r="C30" s="34">
        <v>0</v>
      </c>
      <c r="D30" s="13">
        <v>0.0471644666024588</v>
      </c>
      <c r="E30" s="14">
        <v>0.8</v>
      </c>
      <c r="F30" s="15">
        <f t="shared" si="3"/>
        <v>0</v>
      </c>
      <c r="G30" s="16">
        <f>F30/(F59+L59)</f>
        <v>0</v>
      </c>
      <c r="H30" s="17">
        <f t="shared" si="1"/>
        <v>0</v>
      </c>
      <c r="I30" s="62">
        <v>100</v>
      </c>
      <c r="J30" s="13">
        <v>0.0471644666024588</v>
      </c>
      <c r="K30" s="14">
        <v>0.2</v>
      </c>
      <c r="L30" s="15">
        <f t="shared" si="0"/>
        <v>0.943289332049176</v>
      </c>
      <c r="M30" s="16">
        <f>L30/(F59+L59)</f>
        <v>0.0009650452485548435</v>
      </c>
      <c r="N30" s="17">
        <f t="shared" si="2"/>
        <v>25.93</v>
      </c>
    </row>
    <row r="31" spans="1:14" ht="14.25">
      <c r="A31" s="10">
        <v>12</v>
      </c>
      <c r="B31" s="11" t="s">
        <v>45</v>
      </c>
      <c r="C31" s="35">
        <v>0</v>
      </c>
      <c r="D31" s="13">
        <v>0.0506203614526089</v>
      </c>
      <c r="E31" s="14">
        <v>0.8</v>
      </c>
      <c r="F31" s="15">
        <f t="shared" si="3"/>
        <v>0</v>
      </c>
      <c r="G31" s="16">
        <f>F31/(F59+L59)</f>
        <v>0</v>
      </c>
      <c r="H31" s="17">
        <f t="shared" si="1"/>
        <v>0</v>
      </c>
      <c r="I31" s="62">
        <v>120</v>
      </c>
      <c r="J31" s="13">
        <v>0.0506203614526089</v>
      </c>
      <c r="K31" s="14">
        <v>0.2</v>
      </c>
      <c r="L31" s="15">
        <f t="shared" si="0"/>
        <v>1.2148886748626138</v>
      </c>
      <c r="M31" s="16">
        <f>L31/(F59+L59)</f>
        <v>0.001242908727327931</v>
      </c>
      <c r="N31" s="17">
        <f t="shared" si="2"/>
        <v>33.4</v>
      </c>
    </row>
    <row r="32" spans="1:14" ht="24">
      <c r="A32" s="10">
        <v>13</v>
      </c>
      <c r="B32" s="11" t="s">
        <v>46</v>
      </c>
      <c r="C32" s="36">
        <v>0</v>
      </c>
      <c r="D32" s="19">
        <v>0.0511585745850093</v>
      </c>
      <c r="E32" s="14">
        <v>0.8</v>
      </c>
      <c r="F32" s="15">
        <f t="shared" si="3"/>
        <v>0</v>
      </c>
      <c r="G32" s="16">
        <f>F32/(F59+L59)</f>
        <v>0</v>
      </c>
      <c r="H32" s="17">
        <f t="shared" si="1"/>
        <v>0</v>
      </c>
      <c r="I32" s="62">
        <v>0</v>
      </c>
      <c r="J32" s="13">
        <v>0.0511585745850093</v>
      </c>
      <c r="K32" s="14">
        <v>0.2</v>
      </c>
      <c r="L32" s="15">
        <f t="shared" si="0"/>
        <v>0</v>
      </c>
      <c r="M32" s="16">
        <f>L32/(F59+L59)</f>
        <v>0</v>
      </c>
      <c r="N32" s="17">
        <f t="shared" si="2"/>
        <v>0</v>
      </c>
    </row>
    <row r="33" spans="1:14" ht="14.25">
      <c r="A33" s="10"/>
      <c r="B33" s="20" t="s">
        <v>47</v>
      </c>
      <c r="C33" s="36">
        <v>0</v>
      </c>
      <c r="D33" s="19">
        <v>0.0511585745850093</v>
      </c>
      <c r="E33" s="14">
        <v>0.8</v>
      </c>
      <c r="F33" s="15">
        <f t="shared" si="3"/>
        <v>0</v>
      </c>
      <c r="G33" s="16">
        <f>F33/(F59+L59)</f>
        <v>0</v>
      </c>
      <c r="H33" s="17">
        <f t="shared" si="1"/>
        <v>0</v>
      </c>
      <c r="I33" s="62">
        <v>0</v>
      </c>
      <c r="J33" s="13">
        <v>0.0511585745850093</v>
      </c>
      <c r="K33" s="14">
        <v>0.2</v>
      </c>
      <c r="L33" s="15">
        <f t="shared" si="0"/>
        <v>0</v>
      </c>
      <c r="M33" s="16">
        <f>L33/(F59+L59)</f>
        <v>0</v>
      </c>
      <c r="N33" s="17">
        <f t="shared" si="2"/>
        <v>0</v>
      </c>
    </row>
    <row r="34" spans="1:14" ht="24">
      <c r="A34" s="10">
        <v>14</v>
      </c>
      <c r="B34" s="11" t="s">
        <v>48</v>
      </c>
      <c r="C34" s="37">
        <v>108</v>
      </c>
      <c r="D34" s="19">
        <v>0.0512435556059147</v>
      </c>
      <c r="E34" s="14">
        <v>0.8</v>
      </c>
      <c r="F34" s="15">
        <f t="shared" si="3"/>
        <v>4.42744320435103</v>
      </c>
      <c r="G34" s="16">
        <f>F34/(F59+L59)</f>
        <v>0.0045295572444602255</v>
      </c>
      <c r="H34" s="17">
        <f t="shared" si="1"/>
        <v>121.71</v>
      </c>
      <c r="I34" s="62">
        <v>0</v>
      </c>
      <c r="J34" s="13">
        <v>0.0512435556059147</v>
      </c>
      <c r="K34" s="14">
        <v>0.2</v>
      </c>
      <c r="L34" s="15">
        <f t="shared" si="0"/>
        <v>0</v>
      </c>
      <c r="M34" s="16">
        <f>L34/(F59+L59)</f>
        <v>0</v>
      </c>
      <c r="N34" s="17">
        <f t="shared" si="2"/>
        <v>0</v>
      </c>
    </row>
    <row r="35" spans="1:14" ht="14.25">
      <c r="A35" s="10"/>
      <c r="B35" s="20" t="s">
        <v>49</v>
      </c>
      <c r="C35" s="38">
        <v>0</v>
      </c>
      <c r="D35" s="19">
        <v>0.0512435556059147</v>
      </c>
      <c r="E35" s="14">
        <v>0.8</v>
      </c>
      <c r="F35" s="15">
        <f t="shared" si="3"/>
        <v>0</v>
      </c>
      <c r="G35" s="16">
        <f>F35/(F59+L59)</f>
        <v>0</v>
      </c>
      <c r="H35" s="17">
        <f t="shared" si="1"/>
        <v>0</v>
      </c>
      <c r="I35" s="62">
        <v>0</v>
      </c>
      <c r="J35" s="13">
        <v>0.0512435556059147</v>
      </c>
      <c r="K35" s="14">
        <v>0.2</v>
      </c>
      <c r="L35" s="15">
        <f t="shared" si="0"/>
        <v>0</v>
      </c>
      <c r="M35" s="16">
        <f>L35/(F59+L59)</f>
        <v>0</v>
      </c>
      <c r="N35" s="17">
        <f t="shared" si="2"/>
        <v>0</v>
      </c>
    </row>
    <row r="36" spans="1:14" ht="14.25">
      <c r="A36" s="10"/>
      <c r="B36" s="20" t="s">
        <v>50</v>
      </c>
      <c r="C36" s="38">
        <v>0</v>
      </c>
      <c r="D36" s="19">
        <v>0.0512435556059147</v>
      </c>
      <c r="E36" s="14">
        <v>0.8</v>
      </c>
      <c r="F36" s="15">
        <f t="shared" si="3"/>
        <v>0</v>
      </c>
      <c r="G36" s="16">
        <f>F36/(F59+L59)</f>
        <v>0</v>
      </c>
      <c r="H36" s="17">
        <f t="shared" si="1"/>
        <v>0</v>
      </c>
      <c r="I36" s="62">
        <v>130</v>
      </c>
      <c r="J36" s="13">
        <v>0.0512435556059147</v>
      </c>
      <c r="K36" s="14">
        <v>0.2</v>
      </c>
      <c r="L36" s="15">
        <f t="shared" si="0"/>
        <v>1.3323324457537822</v>
      </c>
      <c r="M36" s="16">
        <f>L36/(F59+L59)</f>
        <v>0.001363061207823679</v>
      </c>
      <c r="N36" s="17">
        <f t="shared" si="2"/>
        <v>36.63</v>
      </c>
    </row>
    <row r="37" spans="1:14" ht="14.25">
      <c r="A37" s="10"/>
      <c r="B37" s="32" t="s">
        <v>51</v>
      </c>
      <c r="C37" s="38">
        <v>53</v>
      </c>
      <c r="D37" s="19">
        <v>0.0512435556059147</v>
      </c>
      <c r="E37" s="14">
        <v>0.8</v>
      </c>
      <c r="F37" s="15">
        <f t="shared" si="3"/>
        <v>2.1727267576907834</v>
      </c>
      <c r="G37" s="16">
        <f>F37/(F59+L59)</f>
        <v>0.0022228382773739996</v>
      </c>
      <c r="H37" s="17">
        <f aca="true" t="shared" si="4" ref="H37:H58">ROUND((20697+20252-14079.03)*G37,2)</f>
        <v>59.73</v>
      </c>
      <c r="I37" s="62">
        <v>100</v>
      </c>
      <c r="J37" s="13">
        <v>0.0512435556059147</v>
      </c>
      <c r="K37" s="14">
        <v>0.2</v>
      </c>
      <c r="L37" s="15">
        <f t="shared" si="0"/>
        <v>1.024871112118294</v>
      </c>
      <c r="M37" s="16">
        <f>L37/(F59+L59)</f>
        <v>0.00104850862140283</v>
      </c>
      <c r="N37" s="17">
        <f aca="true" t="shared" si="5" ref="N37:N58">ROUND((20697+20252-14079.03)*M37,2)</f>
        <v>28.17</v>
      </c>
    </row>
    <row r="38" spans="1:14" ht="24">
      <c r="A38" s="10">
        <v>15</v>
      </c>
      <c r="B38" s="11" t="s">
        <v>52</v>
      </c>
      <c r="C38" s="76">
        <v>2713</v>
      </c>
      <c r="D38" s="19">
        <v>0.0511113629067286</v>
      </c>
      <c r="E38" s="14">
        <v>0.8</v>
      </c>
      <c r="F38" s="15">
        <f t="shared" si="3"/>
        <v>110.93210205276375</v>
      </c>
      <c r="G38" s="16">
        <f>F38/(F59+L59)</f>
        <v>0.11349062727727281</v>
      </c>
      <c r="H38" s="17">
        <f t="shared" si="4"/>
        <v>3049.49</v>
      </c>
      <c r="I38" s="61">
        <v>1013</v>
      </c>
      <c r="J38" s="13">
        <v>0.0511113629067286</v>
      </c>
      <c r="K38" s="14">
        <v>0.2</v>
      </c>
      <c r="L38" s="15">
        <f t="shared" si="0"/>
        <v>10.355162124903217</v>
      </c>
      <c r="M38" s="16">
        <f>L38/(F59+L59)</f>
        <v>0.010593992391437282</v>
      </c>
      <c r="N38" s="17">
        <f t="shared" si="5"/>
        <v>284.66</v>
      </c>
    </row>
    <row r="39" spans="1:14" ht="14.25">
      <c r="A39" s="10"/>
      <c r="B39" s="20" t="s">
        <v>53</v>
      </c>
      <c r="C39" s="10">
        <v>0</v>
      </c>
      <c r="D39" s="19">
        <v>0.0511113629067286</v>
      </c>
      <c r="E39" s="14">
        <v>0.8</v>
      </c>
      <c r="F39" s="15">
        <f t="shared" si="3"/>
        <v>0</v>
      </c>
      <c r="G39" s="16">
        <f>F39/(F59+L59)</f>
        <v>0</v>
      </c>
      <c r="H39" s="17">
        <f t="shared" si="4"/>
        <v>0</v>
      </c>
      <c r="I39" s="62">
        <v>120</v>
      </c>
      <c r="J39" s="13">
        <v>0.0511113629067286</v>
      </c>
      <c r="K39" s="14">
        <v>0.2</v>
      </c>
      <c r="L39" s="15">
        <f t="shared" si="0"/>
        <v>1.2266727097614867</v>
      </c>
      <c r="M39" s="16">
        <f>L39/(F59+L59)</f>
        <v>0.0012549645478504184</v>
      </c>
      <c r="N39" s="17">
        <f t="shared" si="5"/>
        <v>33.72</v>
      </c>
    </row>
    <row r="40" spans="1:14" ht="14.25">
      <c r="A40" s="10"/>
      <c r="B40" s="20" t="s">
        <v>54</v>
      </c>
      <c r="C40" s="10">
        <v>0</v>
      </c>
      <c r="D40" s="19">
        <v>0.0511113629067286</v>
      </c>
      <c r="E40" s="14">
        <v>0.8</v>
      </c>
      <c r="F40" s="15">
        <f t="shared" si="3"/>
        <v>0</v>
      </c>
      <c r="G40" s="16">
        <f>F40/(F59+L59)</f>
        <v>0</v>
      </c>
      <c r="H40" s="17">
        <f t="shared" si="4"/>
        <v>0</v>
      </c>
      <c r="I40" s="67">
        <v>0</v>
      </c>
      <c r="J40" s="13">
        <v>0.0511113629067286</v>
      </c>
      <c r="K40" s="14">
        <v>0.2</v>
      </c>
      <c r="L40" s="15">
        <f t="shared" si="0"/>
        <v>0</v>
      </c>
      <c r="M40" s="16">
        <f>L40/(F59+L59)</f>
        <v>0</v>
      </c>
      <c r="N40" s="17">
        <f t="shared" si="5"/>
        <v>0</v>
      </c>
    </row>
    <row r="41" spans="1:14" ht="24">
      <c r="A41" s="10">
        <v>16</v>
      </c>
      <c r="B41" s="11" t="s">
        <v>55</v>
      </c>
      <c r="C41" s="40">
        <v>0</v>
      </c>
      <c r="D41" s="13">
        <v>0.0508280928370442</v>
      </c>
      <c r="E41" s="14">
        <v>0.8</v>
      </c>
      <c r="F41" s="15">
        <f t="shared" si="3"/>
        <v>0</v>
      </c>
      <c r="G41" s="16">
        <f>F41/(F59+L59)</f>
        <v>0</v>
      </c>
      <c r="H41" s="17">
        <f t="shared" si="4"/>
        <v>0</v>
      </c>
      <c r="I41" s="64">
        <v>10</v>
      </c>
      <c r="J41" s="13">
        <v>0.0508280928370442</v>
      </c>
      <c r="K41" s="14">
        <v>0.2</v>
      </c>
      <c r="L41" s="15">
        <f t="shared" si="0"/>
        <v>0.1016561856740884</v>
      </c>
      <c r="M41" s="16">
        <f>L41/(F59+L59)</f>
        <v>0.00010400077223164612</v>
      </c>
      <c r="N41" s="17">
        <f t="shared" si="5"/>
        <v>2.79</v>
      </c>
    </row>
    <row r="42" spans="1:14" ht="14.25">
      <c r="A42" s="10"/>
      <c r="B42" s="32" t="s">
        <v>56</v>
      </c>
      <c r="C42" s="42">
        <v>0</v>
      </c>
      <c r="D42" s="13">
        <v>0.0508280928370442</v>
      </c>
      <c r="E42" s="14">
        <v>0.8</v>
      </c>
      <c r="F42" s="15">
        <f t="shared" si="3"/>
        <v>0</v>
      </c>
      <c r="G42" s="16">
        <f>F42/(F59+L59)</f>
        <v>0</v>
      </c>
      <c r="H42" s="17">
        <f t="shared" si="4"/>
        <v>0</v>
      </c>
      <c r="I42" s="68">
        <v>0</v>
      </c>
      <c r="J42" s="13">
        <v>0.0508280928370442</v>
      </c>
      <c r="K42" s="14">
        <v>0.2</v>
      </c>
      <c r="L42" s="15">
        <f t="shared" si="0"/>
        <v>0</v>
      </c>
      <c r="M42" s="16">
        <f>L42/(F59+L59)</f>
        <v>0</v>
      </c>
      <c r="N42" s="17">
        <f t="shared" si="5"/>
        <v>0</v>
      </c>
    </row>
    <row r="43" spans="1:14" ht="14.25">
      <c r="A43" s="10"/>
      <c r="B43" s="32" t="s">
        <v>57</v>
      </c>
      <c r="C43" s="42">
        <v>0</v>
      </c>
      <c r="D43" s="13">
        <v>0.0508280928370442</v>
      </c>
      <c r="E43" s="14">
        <v>0.8</v>
      </c>
      <c r="F43" s="15">
        <f t="shared" si="3"/>
        <v>0</v>
      </c>
      <c r="G43" s="16">
        <f>F43/(F59+L59)</f>
        <v>0</v>
      </c>
      <c r="H43" s="17">
        <f t="shared" si="4"/>
        <v>0</v>
      </c>
      <c r="I43" s="62">
        <v>15</v>
      </c>
      <c r="J43" s="13">
        <v>0.0508280928370442</v>
      </c>
      <c r="K43" s="14">
        <v>0.2</v>
      </c>
      <c r="L43" s="15">
        <f t="shared" si="0"/>
        <v>0.15248427851113264</v>
      </c>
      <c r="M43" s="16">
        <f>L43/(F59+L59)</f>
        <v>0.0001560011583474692</v>
      </c>
      <c r="N43" s="17">
        <f t="shared" si="5"/>
        <v>4.19</v>
      </c>
    </row>
    <row r="44" spans="1:14" ht="14.25">
      <c r="A44" s="10"/>
      <c r="B44" s="32" t="s">
        <v>58</v>
      </c>
      <c r="C44" s="42">
        <v>0</v>
      </c>
      <c r="D44" s="13">
        <v>0.0508280928370442</v>
      </c>
      <c r="E44" s="14">
        <v>0.8</v>
      </c>
      <c r="F44" s="15">
        <f t="shared" si="3"/>
        <v>0</v>
      </c>
      <c r="G44" s="16">
        <f>F44/(F59+L59)</f>
        <v>0</v>
      </c>
      <c r="H44" s="17">
        <f t="shared" si="4"/>
        <v>0</v>
      </c>
      <c r="I44" s="62">
        <v>80</v>
      </c>
      <c r="J44" s="13">
        <v>0.0508280928370442</v>
      </c>
      <c r="K44" s="14">
        <v>0.2</v>
      </c>
      <c r="L44" s="15">
        <f t="shared" si="0"/>
        <v>0.8132494853927072</v>
      </c>
      <c r="M44" s="16">
        <f>L44/(F59+L59)</f>
        <v>0.000832006177853169</v>
      </c>
      <c r="N44" s="17">
        <f t="shared" si="5"/>
        <v>22.36</v>
      </c>
    </row>
    <row r="45" spans="1:14" ht="14.25">
      <c r="A45" s="10"/>
      <c r="B45" s="32" t="s">
        <v>59</v>
      </c>
      <c r="C45" s="42">
        <v>0</v>
      </c>
      <c r="D45" s="13">
        <v>0.0508280928370442</v>
      </c>
      <c r="E45" s="14">
        <v>0.8</v>
      </c>
      <c r="F45" s="15">
        <f t="shared" si="3"/>
        <v>0</v>
      </c>
      <c r="G45" s="16">
        <f>F45/(F59+L59)</f>
        <v>0</v>
      </c>
      <c r="H45" s="17">
        <f t="shared" si="4"/>
        <v>0</v>
      </c>
      <c r="I45" s="62">
        <v>180</v>
      </c>
      <c r="J45" s="13">
        <v>0.0508280928370442</v>
      </c>
      <c r="K45" s="14">
        <v>0.2</v>
      </c>
      <c r="L45" s="15">
        <f t="shared" si="0"/>
        <v>1.8298113421335913</v>
      </c>
      <c r="M45" s="16">
        <f>L45/(F59+L59)</f>
        <v>0.0018720139001696303</v>
      </c>
      <c r="N45" s="17">
        <f t="shared" si="5"/>
        <v>50.3</v>
      </c>
    </row>
    <row r="46" spans="1:14" ht="24">
      <c r="A46" s="10">
        <v>17</v>
      </c>
      <c r="B46" s="11" t="s">
        <v>60</v>
      </c>
      <c r="C46" s="43">
        <v>0</v>
      </c>
      <c r="D46" s="19">
        <v>0.050752554151795</v>
      </c>
      <c r="E46" s="14">
        <v>0.8</v>
      </c>
      <c r="F46" s="15">
        <f t="shared" si="3"/>
        <v>0</v>
      </c>
      <c r="G46" s="16">
        <f>F46/(F59+L59)</f>
        <v>0</v>
      </c>
      <c r="H46" s="17">
        <f t="shared" si="4"/>
        <v>0</v>
      </c>
      <c r="I46" s="69">
        <v>830</v>
      </c>
      <c r="J46" s="13">
        <v>0.050752554151795</v>
      </c>
      <c r="K46" s="14">
        <v>0.2</v>
      </c>
      <c r="L46" s="15">
        <f t="shared" si="0"/>
        <v>8.42492398919797</v>
      </c>
      <c r="M46" s="16">
        <f>L46/(F59+L59)</f>
        <v>0.008619235465696286</v>
      </c>
      <c r="N46" s="17">
        <f t="shared" si="5"/>
        <v>231.6</v>
      </c>
    </row>
    <row r="47" spans="1:14" ht="14.25">
      <c r="A47" s="10"/>
      <c r="B47" s="20" t="s">
        <v>61</v>
      </c>
      <c r="C47" s="44">
        <v>0</v>
      </c>
      <c r="D47" s="19">
        <v>0.050752554151795</v>
      </c>
      <c r="E47" s="14">
        <v>0.8</v>
      </c>
      <c r="F47" s="15">
        <f t="shared" si="3"/>
        <v>0</v>
      </c>
      <c r="G47" s="16">
        <f>F47/(F59+L59)</f>
        <v>0</v>
      </c>
      <c r="H47" s="17">
        <f t="shared" si="4"/>
        <v>0</v>
      </c>
      <c r="I47" s="62">
        <v>130</v>
      </c>
      <c r="J47" s="13">
        <v>0.050752554151795</v>
      </c>
      <c r="K47" s="14">
        <v>0.2</v>
      </c>
      <c r="L47" s="15">
        <f t="shared" si="0"/>
        <v>1.31956640794667</v>
      </c>
      <c r="M47" s="16">
        <f>L47/(F59+L59)</f>
        <v>0.0013500007355909847</v>
      </c>
      <c r="N47" s="17">
        <f t="shared" si="5"/>
        <v>36.27</v>
      </c>
    </row>
    <row r="48" spans="1:14" ht="14.25">
      <c r="A48" s="10"/>
      <c r="B48" s="20" t="s">
        <v>62</v>
      </c>
      <c r="C48" s="44">
        <v>0</v>
      </c>
      <c r="D48" s="19">
        <v>0.050752554151795</v>
      </c>
      <c r="E48" s="14">
        <v>0.8</v>
      </c>
      <c r="F48" s="15">
        <f t="shared" si="3"/>
        <v>0</v>
      </c>
      <c r="G48" s="16">
        <f>F48/(F59+L59)</f>
        <v>0</v>
      </c>
      <c r="H48" s="17">
        <f t="shared" si="4"/>
        <v>0</v>
      </c>
      <c r="I48" s="62">
        <v>130</v>
      </c>
      <c r="J48" s="13">
        <v>0.050752554151795</v>
      </c>
      <c r="K48" s="14">
        <v>0.2</v>
      </c>
      <c r="L48" s="15">
        <f t="shared" si="0"/>
        <v>1.31956640794667</v>
      </c>
      <c r="M48" s="16">
        <f>L48/(F59+L59)</f>
        <v>0.0013500007355909847</v>
      </c>
      <c r="N48" s="17">
        <f t="shared" si="5"/>
        <v>36.27</v>
      </c>
    </row>
    <row r="49" spans="1:14" ht="14.25">
      <c r="A49" s="10"/>
      <c r="B49" s="20" t="s">
        <v>63</v>
      </c>
      <c r="C49" s="44">
        <v>0</v>
      </c>
      <c r="D49" s="19">
        <v>0.050752554151795</v>
      </c>
      <c r="E49" s="14">
        <v>0.8</v>
      </c>
      <c r="F49" s="15">
        <f t="shared" si="3"/>
        <v>0</v>
      </c>
      <c r="G49" s="16">
        <f>F49/(F59+L59)</f>
        <v>0</v>
      </c>
      <c r="H49" s="17">
        <f t="shared" si="4"/>
        <v>0</v>
      </c>
      <c r="I49" s="62">
        <v>22</v>
      </c>
      <c r="J49" s="13">
        <v>0.050752554151795</v>
      </c>
      <c r="K49" s="14">
        <v>0.2</v>
      </c>
      <c r="L49" s="15">
        <f t="shared" si="0"/>
        <v>0.223311238267898</v>
      </c>
      <c r="M49" s="16">
        <f>L49/(F59+L59)</f>
        <v>0.00022846166294616664</v>
      </c>
      <c r="N49" s="17">
        <f t="shared" si="5"/>
        <v>6.14</v>
      </c>
    </row>
    <row r="50" spans="1:14" ht="24">
      <c r="A50" s="10">
        <v>18</v>
      </c>
      <c r="B50" s="11" t="s">
        <v>64</v>
      </c>
      <c r="C50" s="45">
        <v>0</v>
      </c>
      <c r="D50" s="19">
        <v>0.051262440277227</v>
      </c>
      <c r="E50" s="14">
        <v>0.8</v>
      </c>
      <c r="F50" s="15">
        <f t="shared" si="3"/>
        <v>0</v>
      </c>
      <c r="G50" s="16">
        <f>F50/(F59+L59)</f>
        <v>0</v>
      </c>
      <c r="H50" s="17">
        <f t="shared" si="4"/>
        <v>0</v>
      </c>
      <c r="I50" s="64">
        <v>20</v>
      </c>
      <c r="J50" s="13">
        <v>0.051262440277227</v>
      </c>
      <c r="K50" s="14">
        <v>0.2</v>
      </c>
      <c r="L50" s="15">
        <f t="shared" si="0"/>
        <v>0.205049761108908</v>
      </c>
      <c r="M50" s="16">
        <f>L50/(F59+L59)</f>
        <v>0.0002097790051813512</v>
      </c>
      <c r="N50" s="17">
        <f t="shared" si="5"/>
        <v>5.64</v>
      </c>
    </row>
    <row r="51" spans="1:14" ht="14.25">
      <c r="A51" s="10"/>
      <c r="B51" s="20" t="s">
        <v>65</v>
      </c>
      <c r="C51" s="46">
        <v>0</v>
      </c>
      <c r="D51" s="19">
        <v>0.051262440277227</v>
      </c>
      <c r="E51" s="14">
        <v>0.8</v>
      </c>
      <c r="F51" s="15">
        <f t="shared" si="3"/>
        <v>0</v>
      </c>
      <c r="G51" s="16">
        <f>F51/(F59+L59)</f>
        <v>0</v>
      </c>
      <c r="H51" s="17">
        <f t="shared" si="4"/>
        <v>0</v>
      </c>
      <c r="I51" s="62">
        <v>0</v>
      </c>
      <c r="J51" s="13">
        <v>0.051262440277227</v>
      </c>
      <c r="K51" s="14">
        <v>0.2</v>
      </c>
      <c r="L51" s="15">
        <f t="shared" si="0"/>
        <v>0</v>
      </c>
      <c r="M51" s="16">
        <f>L51/(F59+L59)</f>
        <v>0</v>
      </c>
      <c r="N51" s="17">
        <f t="shared" si="5"/>
        <v>0</v>
      </c>
    </row>
    <row r="52" spans="1:14" ht="24">
      <c r="A52" s="10">
        <v>19</v>
      </c>
      <c r="B52" s="11" t="s">
        <v>66</v>
      </c>
      <c r="C52" s="47">
        <v>0</v>
      </c>
      <c r="D52" s="19">
        <v>0.0513474212981323</v>
      </c>
      <c r="E52" s="14">
        <v>0.8</v>
      </c>
      <c r="F52" s="15">
        <f t="shared" si="3"/>
        <v>0</v>
      </c>
      <c r="G52" s="16">
        <f>F52/(F59+L59)</f>
        <v>0</v>
      </c>
      <c r="H52" s="17">
        <f t="shared" si="4"/>
        <v>0</v>
      </c>
      <c r="I52" s="47">
        <v>0</v>
      </c>
      <c r="J52" s="13">
        <v>0.0513474212981323</v>
      </c>
      <c r="K52" s="14">
        <v>0.2</v>
      </c>
      <c r="L52" s="15">
        <f t="shared" si="0"/>
        <v>0</v>
      </c>
      <c r="M52" s="16">
        <f>L52/(F59+L59)</f>
        <v>0</v>
      </c>
      <c r="N52" s="17">
        <f t="shared" si="5"/>
        <v>0</v>
      </c>
    </row>
    <row r="53" spans="1:14" ht="14.25">
      <c r="A53" s="10"/>
      <c r="B53" s="32" t="s">
        <v>67</v>
      </c>
      <c r="C53" s="77">
        <v>0</v>
      </c>
      <c r="D53" s="19">
        <v>0.0513474212981323</v>
      </c>
      <c r="E53" s="14">
        <v>0.8</v>
      </c>
      <c r="F53" s="15">
        <f t="shared" si="3"/>
        <v>0</v>
      </c>
      <c r="G53" s="16">
        <f>F53/(F59+L59)</f>
        <v>0</v>
      </c>
      <c r="H53" s="17">
        <f t="shared" si="4"/>
        <v>0</v>
      </c>
      <c r="I53" s="47">
        <v>0</v>
      </c>
      <c r="J53" s="13">
        <v>0.0513474212981323</v>
      </c>
      <c r="K53" s="14">
        <v>0.2</v>
      </c>
      <c r="L53" s="15">
        <f t="shared" si="0"/>
        <v>0</v>
      </c>
      <c r="M53" s="16">
        <f>L53/(F59+L59)</f>
        <v>0</v>
      </c>
      <c r="N53" s="17">
        <f t="shared" si="5"/>
        <v>0</v>
      </c>
    </row>
    <row r="54" spans="1:14" ht="14.25">
      <c r="A54" s="10"/>
      <c r="B54" s="32" t="s">
        <v>68</v>
      </c>
      <c r="C54" s="77">
        <v>0</v>
      </c>
      <c r="D54" s="19">
        <v>0.0513474212981323</v>
      </c>
      <c r="E54" s="14">
        <v>0.8</v>
      </c>
      <c r="F54" s="15">
        <f t="shared" si="3"/>
        <v>0</v>
      </c>
      <c r="G54" s="16">
        <f>F54/(F59+L59)</f>
        <v>0</v>
      </c>
      <c r="H54" s="17">
        <f t="shared" si="4"/>
        <v>0</v>
      </c>
      <c r="I54" s="47">
        <v>0</v>
      </c>
      <c r="J54" s="13">
        <v>0.0513474212981323</v>
      </c>
      <c r="K54" s="14">
        <v>0.2</v>
      </c>
      <c r="L54" s="15">
        <f t="shared" si="0"/>
        <v>0</v>
      </c>
      <c r="M54" s="16">
        <f>L54/(F59+L59)</f>
        <v>0</v>
      </c>
      <c r="N54" s="17">
        <f t="shared" si="5"/>
        <v>0</v>
      </c>
    </row>
    <row r="55" spans="1:14" ht="14.25">
      <c r="A55" s="10"/>
      <c r="B55" s="32" t="s">
        <v>69</v>
      </c>
      <c r="C55" s="77">
        <v>0</v>
      </c>
      <c r="D55" s="19">
        <v>0.0513474212981323</v>
      </c>
      <c r="E55" s="14">
        <v>0.8</v>
      </c>
      <c r="F55" s="15">
        <f t="shared" si="3"/>
        <v>0</v>
      </c>
      <c r="G55" s="16">
        <f>F55/(F59+L59)</f>
        <v>0</v>
      </c>
      <c r="H55" s="17">
        <f t="shared" si="4"/>
        <v>0</v>
      </c>
      <c r="I55" s="47">
        <v>0</v>
      </c>
      <c r="J55" s="13">
        <v>0.0513474212981323</v>
      </c>
      <c r="K55" s="14">
        <v>0.2</v>
      </c>
      <c r="L55" s="15">
        <f t="shared" si="0"/>
        <v>0</v>
      </c>
      <c r="M55" s="16">
        <f>L55/(F59+L59)</f>
        <v>0</v>
      </c>
      <c r="N55" s="17">
        <f t="shared" si="5"/>
        <v>0</v>
      </c>
    </row>
    <row r="56" spans="1:14" ht="24">
      <c r="A56" s="10">
        <v>20</v>
      </c>
      <c r="B56" s="11" t="s">
        <v>70</v>
      </c>
      <c r="C56" s="78">
        <v>0</v>
      </c>
      <c r="D56" s="19">
        <v>0.0511113629067286</v>
      </c>
      <c r="E56" s="14">
        <v>0.8</v>
      </c>
      <c r="F56" s="15">
        <f t="shared" si="3"/>
        <v>0</v>
      </c>
      <c r="G56" s="16">
        <f>F56/(F59+L59)</f>
        <v>0</v>
      </c>
      <c r="H56" s="17">
        <f t="shared" si="4"/>
        <v>0</v>
      </c>
      <c r="I56" s="70">
        <v>60</v>
      </c>
      <c r="J56" s="13">
        <v>0.0511113629067286</v>
      </c>
      <c r="K56" s="14">
        <v>0.2</v>
      </c>
      <c r="L56" s="15">
        <f t="shared" si="0"/>
        <v>0.6133363548807433</v>
      </c>
      <c r="M56" s="16">
        <f>L56/(F59+L59)</f>
        <v>0.0006274822739252092</v>
      </c>
      <c r="N56" s="17">
        <f t="shared" si="5"/>
        <v>16.86</v>
      </c>
    </row>
    <row r="57" spans="1:14" ht="14.25">
      <c r="A57" s="10"/>
      <c r="B57" s="20" t="s">
        <v>71</v>
      </c>
      <c r="C57" s="49">
        <v>0</v>
      </c>
      <c r="D57" s="19">
        <v>0.0511113629067286</v>
      </c>
      <c r="E57" s="14">
        <v>0.8</v>
      </c>
      <c r="F57" s="15">
        <f t="shared" si="3"/>
        <v>0</v>
      </c>
      <c r="G57" s="16">
        <f>F57/(F59+L59)</f>
        <v>0</v>
      </c>
      <c r="H57" s="17">
        <f t="shared" si="4"/>
        <v>0</v>
      </c>
      <c r="I57" s="62">
        <v>0</v>
      </c>
      <c r="J57" s="13">
        <v>0.0511113629067286</v>
      </c>
      <c r="K57" s="14">
        <v>0.2</v>
      </c>
      <c r="L57" s="15">
        <f t="shared" si="0"/>
        <v>0</v>
      </c>
      <c r="M57" s="16">
        <f>L57/(F59+L59)</f>
        <v>0</v>
      </c>
      <c r="N57" s="17">
        <f t="shared" si="5"/>
        <v>0</v>
      </c>
    </row>
    <row r="58" spans="1:14" ht="14.25">
      <c r="A58" s="50"/>
      <c r="B58" s="20" t="s">
        <v>72</v>
      </c>
      <c r="C58" s="49">
        <v>0</v>
      </c>
      <c r="D58" s="19">
        <v>0.0511113629067286</v>
      </c>
      <c r="E58" s="14">
        <v>0.8</v>
      </c>
      <c r="F58" s="15">
        <f t="shared" si="3"/>
        <v>0</v>
      </c>
      <c r="G58" s="16">
        <f>F58/(F59+L59)</f>
        <v>0</v>
      </c>
      <c r="H58" s="17">
        <f t="shared" si="4"/>
        <v>0</v>
      </c>
      <c r="I58" s="62">
        <v>0</v>
      </c>
      <c r="J58" s="13">
        <v>0.0511113629067286</v>
      </c>
      <c r="K58" s="14">
        <v>0.2</v>
      </c>
      <c r="L58" s="15">
        <f t="shared" si="0"/>
        <v>0</v>
      </c>
      <c r="M58" s="16">
        <f>L58/(F59+L59)</f>
        <v>0</v>
      </c>
      <c r="N58" s="17">
        <f t="shared" si="5"/>
        <v>0</v>
      </c>
    </row>
    <row r="59" spans="1:14" ht="14.25">
      <c r="A59" s="51" t="s">
        <v>73</v>
      </c>
      <c r="B59" s="52"/>
      <c r="C59" s="8">
        <f aca="true" t="shared" si="6" ref="C59:G59">SUM(C4:C58)</f>
        <v>20512</v>
      </c>
      <c r="D59" s="53" t="s">
        <v>74</v>
      </c>
      <c r="E59" s="53" t="s">
        <v>74</v>
      </c>
      <c r="F59" s="8">
        <f t="shared" si="6"/>
        <v>808.2502907911365</v>
      </c>
      <c r="G59" s="54">
        <f t="shared" si="6"/>
        <v>0.8268916824031183</v>
      </c>
      <c r="H59" s="79">
        <f aca="true" t="shared" si="7" ref="H59:N59">SUM(H4:H58)</f>
        <v>22218.559999999998</v>
      </c>
      <c r="I59" s="8">
        <f t="shared" si="7"/>
        <v>17167</v>
      </c>
      <c r="J59" s="53" t="s">
        <v>74</v>
      </c>
      <c r="K59" s="53" t="s">
        <v>74</v>
      </c>
      <c r="L59" s="8">
        <f t="shared" si="7"/>
        <v>169.20577508945613</v>
      </c>
      <c r="M59" s="54">
        <f t="shared" si="7"/>
        <v>0.1731083175968816</v>
      </c>
      <c r="N59" s="80">
        <f t="shared" si="7"/>
        <v>4651.410000000001</v>
      </c>
    </row>
    <row r="60" spans="1:14" ht="14.25">
      <c r="A60" s="56"/>
      <c r="B60" s="56"/>
      <c r="C60" s="57"/>
      <c r="D60" s="57"/>
      <c r="N60" s="81"/>
    </row>
    <row r="63" ht="14.25">
      <c r="L63" s="71"/>
    </row>
    <row r="64" spans="8:12" ht="14.25">
      <c r="H64" s="71"/>
      <c r="L64" s="72"/>
    </row>
  </sheetData>
  <sheetProtection/>
  <mergeCells count="6">
    <mergeCell ref="A1:N1"/>
    <mergeCell ref="C2:H2"/>
    <mergeCell ref="I2:N2"/>
    <mergeCell ref="A59:B59"/>
    <mergeCell ref="A2:A3"/>
    <mergeCell ref="B2:B3"/>
  </mergeCells>
  <printOptions/>
  <pageMargins left="0.7900000000000001" right="0.7900000000000001" top="0.7900000000000001" bottom="0.7900000000000001" header="0.39" footer="0.3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zoomScaleSheetLayoutView="100" workbookViewId="0" topLeftCell="A1">
      <selection activeCell="B63" sqref="B63"/>
    </sheetView>
  </sheetViews>
  <sheetFormatPr defaultColWidth="9.00390625" defaultRowHeight="14.25"/>
  <cols>
    <col min="1" max="1" width="4.375" style="1" customWidth="1"/>
    <col min="2" max="2" width="16.375" style="1" customWidth="1"/>
    <col min="3" max="3" width="8.125" style="4" customWidth="1"/>
    <col min="4" max="4" width="7.50390625" style="4" customWidth="1"/>
    <col min="5" max="5" width="4.875" style="4" customWidth="1"/>
    <col min="6" max="6" width="11.50390625" style="4" customWidth="1"/>
    <col min="7" max="7" width="6.375" style="4" customWidth="1"/>
    <col min="8" max="8" width="10.375" style="5" customWidth="1"/>
    <col min="9" max="9" width="8.125" style="4" customWidth="1"/>
    <col min="10" max="10" width="7.50390625" style="4" customWidth="1"/>
    <col min="11" max="11" width="4.875" style="4" customWidth="1"/>
    <col min="12" max="12" width="12.625" style="4" customWidth="1"/>
    <col min="13" max="13" width="6.375" style="4" customWidth="1"/>
    <col min="14" max="14" width="9.375" style="5" customWidth="1"/>
    <col min="15" max="15" width="10.00390625" style="1" customWidth="1"/>
    <col min="16" max="17" width="9.00390625" style="1" customWidth="1"/>
    <col min="18" max="18" width="9.375" style="1" bestFit="1" customWidth="1"/>
    <col min="19" max="16384" width="9.00390625" style="1" customWidth="1"/>
  </cols>
  <sheetData>
    <row r="1" spans="1:15" s="1" customFormat="1" ht="35.25" customHeight="1">
      <c r="A1" s="6" t="s">
        <v>104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2" customFormat="1" ht="14.25" customHeight="1">
      <c r="A2" s="8" t="s">
        <v>1</v>
      </c>
      <c r="B2" s="8" t="s">
        <v>2</v>
      </c>
      <c r="C2" s="8" t="s">
        <v>3</v>
      </c>
      <c r="D2" s="8"/>
      <c r="E2" s="8"/>
      <c r="F2" s="8"/>
      <c r="G2" s="8"/>
      <c r="H2" s="9"/>
      <c r="I2" s="8" t="s">
        <v>4</v>
      </c>
      <c r="J2" s="8"/>
      <c r="K2" s="8"/>
      <c r="L2" s="8"/>
      <c r="M2" s="8"/>
      <c r="N2" s="9"/>
      <c r="O2" s="8" t="s">
        <v>105</v>
      </c>
    </row>
    <row r="3" spans="1:15" s="2" customFormat="1" ht="24">
      <c r="A3" s="8"/>
      <c r="B3" s="8"/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103</v>
      </c>
      <c r="I3" s="8" t="s">
        <v>17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103</v>
      </c>
      <c r="O3" s="8"/>
    </row>
    <row r="4" spans="1:15" s="1" customFormat="1" ht="12">
      <c r="A4" s="10">
        <v>1</v>
      </c>
      <c r="B4" s="11" t="s">
        <v>18</v>
      </c>
      <c r="C4" s="12">
        <v>13800</v>
      </c>
      <c r="D4" s="13">
        <v>0.0485052782656318</v>
      </c>
      <c r="E4" s="14">
        <v>0.8</v>
      </c>
      <c r="F4" s="15">
        <f aca="true" t="shared" si="0" ref="F4:F58">C4*D4*E4</f>
        <v>535.4982720525751</v>
      </c>
      <c r="G4" s="16">
        <f aca="true" t="shared" si="1" ref="G4:G58">F4/964.64</f>
        <v>0.5551275834016577</v>
      </c>
      <c r="H4" s="17">
        <f aca="true" t="shared" si="2" ref="H4:H58">ROUND(20697*G4,2)</f>
        <v>11489.48</v>
      </c>
      <c r="I4" s="59">
        <v>10000</v>
      </c>
      <c r="J4" s="13">
        <v>0.0485052782656318</v>
      </c>
      <c r="K4" s="14">
        <v>0.2</v>
      </c>
      <c r="L4" s="15">
        <f aca="true" t="shared" si="3" ref="L4:L58">I4*J4*K4</f>
        <v>97.0105565312636</v>
      </c>
      <c r="M4" s="16">
        <f aca="true" t="shared" si="4" ref="M4:M58">L4/964.64</f>
        <v>0.10056659119595249</v>
      </c>
      <c r="N4" s="17">
        <f aca="true" t="shared" si="5" ref="N4:N58">ROUND(20697*M4,2)</f>
        <v>2081.43</v>
      </c>
      <c r="O4" s="17">
        <f aca="true" t="shared" si="6" ref="O4:O58">H4+N4</f>
        <v>13570.91</v>
      </c>
    </row>
    <row r="5" spans="1:15" s="1" customFormat="1" ht="12">
      <c r="A5" s="10">
        <v>2</v>
      </c>
      <c r="B5" s="11" t="s">
        <v>19</v>
      </c>
      <c r="C5" s="18">
        <v>0</v>
      </c>
      <c r="D5" s="13">
        <v>0.046031386323721</v>
      </c>
      <c r="E5" s="14">
        <v>0.8</v>
      </c>
      <c r="F5" s="15">
        <f t="shared" si="0"/>
        <v>0</v>
      </c>
      <c r="G5" s="16">
        <f t="shared" si="1"/>
        <v>0</v>
      </c>
      <c r="H5" s="17">
        <f t="shared" si="2"/>
        <v>0</v>
      </c>
      <c r="I5" s="59">
        <v>300</v>
      </c>
      <c r="J5" s="13">
        <v>0.046031386323721</v>
      </c>
      <c r="K5" s="14">
        <v>0.2</v>
      </c>
      <c r="L5" s="15">
        <f t="shared" si="3"/>
        <v>2.7618831794232603</v>
      </c>
      <c r="M5" s="16">
        <f t="shared" si="4"/>
        <v>0.002863123216353521</v>
      </c>
      <c r="N5" s="17">
        <f t="shared" si="5"/>
        <v>59.26</v>
      </c>
      <c r="O5" s="17">
        <f t="shared" si="6"/>
        <v>59.26</v>
      </c>
    </row>
    <row r="6" spans="1:15" s="1" customFormat="1" ht="24">
      <c r="A6" s="10">
        <v>3</v>
      </c>
      <c r="B6" s="11" t="s">
        <v>20</v>
      </c>
      <c r="C6" s="10">
        <v>2700</v>
      </c>
      <c r="D6" s="19">
        <v>0.051130248</v>
      </c>
      <c r="E6" s="14">
        <v>0.8</v>
      </c>
      <c r="F6" s="15">
        <f t="shared" si="0"/>
        <v>110.44133568000001</v>
      </c>
      <c r="G6" s="16">
        <f t="shared" si="1"/>
        <v>0.11448969115939626</v>
      </c>
      <c r="H6" s="17">
        <f t="shared" si="2"/>
        <v>2369.59</v>
      </c>
      <c r="I6" s="59">
        <v>1860</v>
      </c>
      <c r="J6" s="13">
        <v>0.051130248</v>
      </c>
      <c r="K6" s="14">
        <v>0.2</v>
      </c>
      <c r="L6" s="15">
        <f t="shared" si="3"/>
        <v>19.020452256000002</v>
      </c>
      <c r="M6" s="16">
        <f t="shared" si="4"/>
        <v>0.019717669033007135</v>
      </c>
      <c r="N6" s="17">
        <f t="shared" si="5"/>
        <v>408.1</v>
      </c>
      <c r="O6" s="17">
        <f t="shared" si="6"/>
        <v>2777.69</v>
      </c>
    </row>
    <row r="7" spans="1:15" s="1" customFormat="1" ht="12">
      <c r="A7" s="10"/>
      <c r="B7" s="20" t="s">
        <v>21</v>
      </c>
      <c r="C7" s="10">
        <v>0</v>
      </c>
      <c r="D7" s="19">
        <v>0.051130248</v>
      </c>
      <c r="E7" s="14">
        <v>0.8</v>
      </c>
      <c r="F7" s="15">
        <f t="shared" si="0"/>
        <v>0</v>
      </c>
      <c r="G7" s="16">
        <f t="shared" si="1"/>
        <v>0</v>
      </c>
      <c r="H7" s="17">
        <f t="shared" si="2"/>
        <v>0</v>
      </c>
      <c r="I7" s="60">
        <v>0</v>
      </c>
      <c r="J7" s="13">
        <v>0.051130248</v>
      </c>
      <c r="K7" s="14">
        <v>0.2</v>
      </c>
      <c r="L7" s="15">
        <f t="shared" si="3"/>
        <v>0</v>
      </c>
      <c r="M7" s="16">
        <f t="shared" si="4"/>
        <v>0</v>
      </c>
      <c r="N7" s="17">
        <f t="shared" si="5"/>
        <v>0</v>
      </c>
      <c r="O7" s="17">
        <f t="shared" si="6"/>
        <v>0</v>
      </c>
    </row>
    <row r="8" spans="1:15" s="1" customFormat="1" ht="12">
      <c r="A8" s="10">
        <v>4</v>
      </c>
      <c r="B8" s="11" t="s">
        <v>22</v>
      </c>
      <c r="C8" s="21">
        <v>0</v>
      </c>
      <c r="D8" s="13">
        <v>0.0477876607557645</v>
      </c>
      <c r="E8" s="14">
        <v>0.8</v>
      </c>
      <c r="F8" s="15">
        <f t="shared" si="0"/>
        <v>0</v>
      </c>
      <c r="G8" s="16">
        <f t="shared" si="1"/>
        <v>0</v>
      </c>
      <c r="H8" s="17">
        <f t="shared" si="2"/>
        <v>0</v>
      </c>
      <c r="I8" s="61">
        <v>485</v>
      </c>
      <c r="J8" s="13">
        <v>0.0477876607557645</v>
      </c>
      <c r="K8" s="14">
        <v>0.2</v>
      </c>
      <c r="L8" s="15">
        <f t="shared" si="3"/>
        <v>4.635403093309157</v>
      </c>
      <c r="M8" s="16">
        <f t="shared" si="4"/>
        <v>0.004805319179496141</v>
      </c>
      <c r="N8" s="17">
        <f t="shared" si="5"/>
        <v>99.46</v>
      </c>
      <c r="O8" s="17">
        <f t="shared" si="6"/>
        <v>99.46</v>
      </c>
    </row>
    <row r="9" spans="1:15" s="1" customFormat="1" ht="24">
      <c r="A9" s="10">
        <v>5</v>
      </c>
      <c r="B9" s="11" t="s">
        <v>23</v>
      </c>
      <c r="C9" s="22">
        <v>0</v>
      </c>
      <c r="D9" s="19">
        <v>0.0511113629067286</v>
      </c>
      <c r="E9" s="14">
        <v>0.8</v>
      </c>
      <c r="F9" s="15">
        <f t="shared" si="0"/>
        <v>0</v>
      </c>
      <c r="G9" s="16">
        <f t="shared" si="1"/>
        <v>0</v>
      </c>
      <c r="H9" s="17">
        <f t="shared" si="2"/>
        <v>0</v>
      </c>
      <c r="I9" s="62">
        <v>10</v>
      </c>
      <c r="J9" s="13">
        <v>0.0511113629067286</v>
      </c>
      <c r="K9" s="14">
        <v>0.2</v>
      </c>
      <c r="L9" s="15">
        <f t="shared" si="3"/>
        <v>0.1022227258134572</v>
      </c>
      <c r="M9" s="16">
        <f t="shared" si="4"/>
        <v>0.00010596981859912216</v>
      </c>
      <c r="N9" s="17">
        <f t="shared" si="5"/>
        <v>2.19</v>
      </c>
      <c r="O9" s="17">
        <f t="shared" si="6"/>
        <v>2.19</v>
      </c>
    </row>
    <row r="10" spans="1:15" s="1" customFormat="1" ht="12">
      <c r="A10" s="10"/>
      <c r="B10" s="23" t="s">
        <v>24</v>
      </c>
      <c r="C10" s="24">
        <v>0</v>
      </c>
      <c r="D10" s="19">
        <v>0.0511113629067286</v>
      </c>
      <c r="E10" s="14">
        <v>0.8</v>
      </c>
      <c r="F10" s="15">
        <f t="shared" si="0"/>
        <v>0</v>
      </c>
      <c r="G10" s="16">
        <f t="shared" si="1"/>
        <v>0</v>
      </c>
      <c r="H10" s="17">
        <f t="shared" si="2"/>
        <v>0</v>
      </c>
      <c r="I10" s="62">
        <v>90</v>
      </c>
      <c r="J10" s="13">
        <v>0.0511113629067286</v>
      </c>
      <c r="K10" s="14">
        <v>0.2</v>
      </c>
      <c r="L10" s="15">
        <f t="shared" si="3"/>
        <v>0.9200045323211148</v>
      </c>
      <c r="M10" s="16">
        <f t="shared" si="4"/>
        <v>0.0009537283673920994</v>
      </c>
      <c r="N10" s="17">
        <f t="shared" si="5"/>
        <v>19.74</v>
      </c>
      <c r="O10" s="17">
        <f t="shared" si="6"/>
        <v>19.74</v>
      </c>
    </row>
    <row r="11" spans="1:15" s="1" customFormat="1" ht="12">
      <c r="A11" s="10"/>
      <c r="B11" s="23" t="s">
        <v>25</v>
      </c>
      <c r="C11" s="24">
        <v>0</v>
      </c>
      <c r="D11" s="19">
        <v>0.0511113629067286</v>
      </c>
      <c r="E11" s="14">
        <v>0.8</v>
      </c>
      <c r="F11" s="15">
        <f t="shared" si="0"/>
        <v>0</v>
      </c>
      <c r="G11" s="16">
        <f t="shared" si="1"/>
        <v>0</v>
      </c>
      <c r="H11" s="17">
        <f t="shared" si="2"/>
        <v>0</v>
      </c>
      <c r="I11" s="62">
        <v>0</v>
      </c>
      <c r="J11" s="13">
        <v>0.0511113629067286</v>
      </c>
      <c r="K11" s="14">
        <v>0.2</v>
      </c>
      <c r="L11" s="15">
        <f t="shared" si="3"/>
        <v>0</v>
      </c>
      <c r="M11" s="16">
        <f t="shared" si="4"/>
        <v>0</v>
      </c>
      <c r="N11" s="17">
        <f t="shared" si="5"/>
        <v>0</v>
      </c>
      <c r="O11" s="17">
        <f t="shared" si="6"/>
        <v>0</v>
      </c>
    </row>
    <row r="12" spans="1:15" s="1" customFormat="1" ht="12">
      <c r="A12" s="10"/>
      <c r="B12" s="25" t="s">
        <v>26</v>
      </c>
      <c r="C12" s="24">
        <v>0</v>
      </c>
      <c r="D12" s="19">
        <v>0.0511113629067286</v>
      </c>
      <c r="E12" s="14">
        <v>0.8</v>
      </c>
      <c r="F12" s="15">
        <f t="shared" si="0"/>
        <v>0</v>
      </c>
      <c r="G12" s="16">
        <f t="shared" si="1"/>
        <v>0</v>
      </c>
      <c r="H12" s="17">
        <f t="shared" si="2"/>
        <v>0</v>
      </c>
      <c r="I12" s="62">
        <v>0</v>
      </c>
      <c r="J12" s="13">
        <v>0.0511113629067286</v>
      </c>
      <c r="K12" s="14">
        <v>0.2</v>
      </c>
      <c r="L12" s="15">
        <f t="shared" si="3"/>
        <v>0</v>
      </c>
      <c r="M12" s="16">
        <f t="shared" si="4"/>
        <v>0</v>
      </c>
      <c r="N12" s="17">
        <f t="shared" si="5"/>
        <v>0</v>
      </c>
      <c r="O12" s="17">
        <f t="shared" si="6"/>
        <v>0</v>
      </c>
    </row>
    <row r="13" spans="1:15" s="1" customFormat="1" ht="12">
      <c r="A13" s="10"/>
      <c r="B13" s="25" t="s">
        <v>27</v>
      </c>
      <c r="C13" s="10">
        <v>0</v>
      </c>
      <c r="D13" s="19">
        <v>0.0511113629067286</v>
      </c>
      <c r="E13" s="14">
        <v>0.8</v>
      </c>
      <c r="F13" s="15">
        <f t="shared" si="0"/>
        <v>0</v>
      </c>
      <c r="G13" s="16">
        <f t="shared" si="1"/>
        <v>0</v>
      </c>
      <c r="H13" s="17">
        <f t="shared" si="2"/>
        <v>0</v>
      </c>
      <c r="I13" s="62">
        <v>0</v>
      </c>
      <c r="J13" s="13">
        <v>0.0511113629067286</v>
      </c>
      <c r="K13" s="14">
        <v>0.2</v>
      </c>
      <c r="L13" s="15">
        <f t="shared" si="3"/>
        <v>0</v>
      </c>
      <c r="M13" s="16">
        <f t="shared" si="4"/>
        <v>0</v>
      </c>
      <c r="N13" s="17">
        <f t="shared" si="5"/>
        <v>0</v>
      </c>
      <c r="O13" s="17">
        <f t="shared" si="6"/>
        <v>0</v>
      </c>
    </row>
    <row r="14" spans="1:15" s="1" customFormat="1" ht="24">
      <c r="A14" s="10">
        <v>6</v>
      </c>
      <c r="B14" s="11" t="s">
        <v>28</v>
      </c>
      <c r="C14" s="26">
        <v>0</v>
      </c>
      <c r="D14" s="19">
        <v>0.050941400864918</v>
      </c>
      <c r="E14" s="14">
        <v>0.8</v>
      </c>
      <c r="F14" s="15">
        <f t="shared" si="0"/>
        <v>0</v>
      </c>
      <c r="G14" s="16">
        <f t="shared" si="1"/>
        <v>0</v>
      </c>
      <c r="H14" s="17">
        <f t="shared" si="2"/>
        <v>0</v>
      </c>
      <c r="I14" s="63">
        <v>149</v>
      </c>
      <c r="J14" s="13">
        <v>0.050941400864918</v>
      </c>
      <c r="K14" s="14">
        <v>0.2</v>
      </c>
      <c r="L14" s="15">
        <f t="shared" si="3"/>
        <v>1.5180537457745567</v>
      </c>
      <c r="M14" s="16">
        <f t="shared" si="4"/>
        <v>0.001573699769628625</v>
      </c>
      <c r="N14" s="17">
        <f t="shared" si="5"/>
        <v>32.57</v>
      </c>
      <c r="O14" s="17">
        <f t="shared" si="6"/>
        <v>32.57</v>
      </c>
    </row>
    <row r="15" spans="1:15" s="1" customFormat="1" ht="12">
      <c r="A15" s="10"/>
      <c r="B15" s="27" t="s">
        <v>29</v>
      </c>
      <c r="C15" s="10">
        <v>0</v>
      </c>
      <c r="D15" s="19">
        <v>0.050941400864918</v>
      </c>
      <c r="E15" s="14">
        <v>0.8</v>
      </c>
      <c r="F15" s="15">
        <f t="shared" si="0"/>
        <v>0</v>
      </c>
      <c r="G15" s="16">
        <f t="shared" si="1"/>
        <v>0</v>
      </c>
      <c r="H15" s="17">
        <f t="shared" si="2"/>
        <v>0</v>
      </c>
      <c r="I15" s="64">
        <v>0</v>
      </c>
      <c r="J15" s="13">
        <v>0.050941400864918</v>
      </c>
      <c r="K15" s="14">
        <v>0.2</v>
      </c>
      <c r="L15" s="15">
        <f t="shared" si="3"/>
        <v>0</v>
      </c>
      <c r="M15" s="16">
        <f t="shared" si="4"/>
        <v>0</v>
      </c>
      <c r="N15" s="17">
        <f t="shared" si="5"/>
        <v>0</v>
      </c>
      <c r="O15" s="17">
        <f t="shared" si="6"/>
        <v>0</v>
      </c>
    </row>
    <row r="16" spans="1:15" s="1" customFormat="1" ht="12">
      <c r="A16" s="10"/>
      <c r="B16" s="27" t="s">
        <v>30</v>
      </c>
      <c r="C16" s="10">
        <v>0</v>
      </c>
      <c r="D16" s="19">
        <v>0.050941400864918</v>
      </c>
      <c r="E16" s="14">
        <v>0.8</v>
      </c>
      <c r="F16" s="15">
        <f t="shared" si="0"/>
        <v>0</v>
      </c>
      <c r="G16" s="16">
        <f t="shared" si="1"/>
        <v>0</v>
      </c>
      <c r="H16" s="17">
        <f t="shared" si="2"/>
        <v>0</v>
      </c>
      <c r="I16" s="64">
        <v>0</v>
      </c>
      <c r="J16" s="13">
        <v>0.050941400864918</v>
      </c>
      <c r="K16" s="14">
        <v>0.2</v>
      </c>
      <c r="L16" s="15">
        <f t="shared" si="3"/>
        <v>0</v>
      </c>
      <c r="M16" s="16">
        <f t="shared" si="4"/>
        <v>0</v>
      </c>
      <c r="N16" s="17">
        <f t="shared" si="5"/>
        <v>0</v>
      </c>
      <c r="O16" s="17">
        <f t="shared" si="6"/>
        <v>0</v>
      </c>
    </row>
    <row r="17" spans="1:15" s="1" customFormat="1" ht="12">
      <c r="A17" s="10"/>
      <c r="B17" s="27" t="s">
        <v>31</v>
      </c>
      <c r="C17" s="10">
        <v>0</v>
      </c>
      <c r="D17" s="19">
        <v>0.050941400864918</v>
      </c>
      <c r="E17" s="14">
        <v>0.8</v>
      </c>
      <c r="F17" s="15">
        <f t="shared" si="0"/>
        <v>0</v>
      </c>
      <c r="G17" s="16">
        <f t="shared" si="1"/>
        <v>0</v>
      </c>
      <c r="H17" s="17">
        <f t="shared" si="2"/>
        <v>0</v>
      </c>
      <c r="I17" s="64">
        <v>0</v>
      </c>
      <c r="J17" s="13">
        <v>0.050941400864918</v>
      </c>
      <c r="K17" s="14">
        <v>0.2</v>
      </c>
      <c r="L17" s="15">
        <f t="shared" si="3"/>
        <v>0</v>
      </c>
      <c r="M17" s="16">
        <f t="shared" si="4"/>
        <v>0</v>
      </c>
      <c r="N17" s="17">
        <f t="shared" si="5"/>
        <v>0</v>
      </c>
      <c r="O17" s="17">
        <f t="shared" si="6"/>
        <v>0</v>
      </c>
    </row>
    <row r="18" spans="1:15" s="1" customFormat="1" ht="24">
      <c r="A18" s="10">
        <v>7</v>
      </c>
      <c r="B18" s="11" t="s">
        <v>32</v>
      </c>
      <c r="C18" s="28">
        <v>0</v>
      </c>
      <c r="D18" s="19">
        <v>0.0511019205710725</v>
      </c>
      <c r="E18" s="14">
        <v>0.8</v>
      </c>
      <c r="F18" s="15">
        <f t="shared" si="0"/>
        <v>0</v>
      </c>
      <c r="G18" s="16">
        <f t="shared" si="1"/>
        <v>0</v>
      </c>
      <c r="H18" s="17">
        <f t="shared" si="2"/>
        <v>0</v>
      </c>
      <c r="I18" s="65">
        <v>140</v>
      </c>
      <c r="J18" s="13">
        <v>0.0511019205710725</v>
      </c>
      <c r="K18" s="14">
        <v>0.2</v>
      </c>
      <c r="L18" s="15">
        <f t="shared" si="3"/>
        <v>1.43085377599003</v>
      </c>
      <c r="M18" s="16">
        <f t="shared" si="4"/>
        <v>0.001483303383635377</v>
      </c>
      <c r="N18" s="17">
        <f t="shared" si="5"/>
        <v>30.7</v>
      </c>
      <c r="O18" s="17">
        <f t="shared" si="6"/>
        <v>30.7</v>
      </c>
    </row>
    <row r="19" spans="1:15" s="1" customFormat="1" ht="12">
      <c r="A19" s="10"/>
      <c r="B19" s="20" t="s">
        <v>33</v>
      </c>
      <c r="C19" s="29">
        <v>0</v>
      </c>
      <c r="D19" s="19">
        <v>0.0511019205710725</v>
      </c>
      <c r="E19" s="14">
        <v>0.8</v>
      </c>
      <c r="F19" s="15">
        <f t="shared" si="0"/>
        <v>0</v>
      </c>
      <c r="G19" s="16">
        <f t="shared" si="1"/>
        <v>0</v>
      </c>
      <c r="H19" s="17">
        <f t="shared" si="2"/>
        <v>0</v>
      </c>
      <c r="I19" s="66">
        <v>45</v>
      </c>
      <c r="J19" s="13">
        <v>0.0511019205710725</v>
      </c>
      <c r="K19" s="14">
        <v>0.2</v>
      </c>
      <c r="L19" s="15">
        <f t="shared" si="3"/>
        <v>0.4599172851396525</v>
      </c>
      <c r="M19" s="16">
        <f t="shared" si="4"/>
        <v>0.00047677608759708545</v>
      </c>
      <c r="N19" s="17">
        <f t="shared" si="5"/>
        <v>9.87</v>
      </c>
      <c r="O19" s="17">
        <f t="shared" si="6"/>
        <v>9.87</v>
      </c>
    </row>
    <row r="20" spans="1:15" s="1" customFormat="1" ht="12">
      <c r="A20" s="10"/>
      <c r="B20" s="20" t="s">
        <v>34</v>
      </c>
      <c r="C20" s="29">
        <v>0</v>
      </c>
      <c r="D20" s="19">
        <v>0.0511019205710725</v>
      </c>
      <c r="E20" s="14">
        <v>0.8</v>
      </c>
      <c r="F20" s="15">
        <f t="shared" si="0"/>
        <v>0</v>
      </c>
      <c r="G20" s="16">
        <f t="shared" si="1"/>
        <v>0</v>
      </c>
      <c r="H20" s="17">
        <f t="shared" si="2"/>
        <v>0</v>
      </c>
      <c r="I20" s="66">
        <v>0</v>
      </c>
      <c r="J20" s="13">
        <v>0.0511019205710725</v>
      </c>
      <c r="K20" s="14">
        <v>0.2</v>
      </c>
      <c r="L20" s="15">
        <f t="shared" si="3"/>
        <v>0</v>
      </c>
      <c r="M20" s="16">
        <f t="shared" si="4"/>
        <v>0</v>
      </c>
      <c r="N20" s="17">
        <f t="shared" si="5"/>
        <v>0</v>
      </c>
      <c r="O20" s="17">
        <f t="shared" si="6"/>
        <v>0</v>
      </c>
    </row>
    <row r="21" spans="1:15" s="1" customFormat="1" ht="12">
      <c r="A21" s="10"/>
      <c r="B21" s="20" t="s">
        <v>35</v>
      </c>
      <c r="C21" s="29">
        <v>0</v>
      </c>
      <c r="D21" s="19">
        <v>0.0511019205710725</v>
      </c>
      <c r="E21" s="14">
        <v>0.8</v>
      </c>
      <c r="F21" s="15">
        <f t="shared" si="0"/>
        <v>0</v>
      </c>
      <c r="G21" s="16">
        <f t="shared" si="1"/>
        <v>0</v>
      </c>
      <c r="H21" s="17">
        <f t="shared" si="2"/>
        <v>0</v>
      </c>
      <c r="I21" s="66">
        <v>0</v>
      </c>
      <c r="J21" s="13">
        <v>0.0511019205710725</v>
      </c>
      <c r="K21" s="14">
        <v>0.2</v>
      </c>
      <c r="L21" s="15">
        <f t="shared" si="3"/>
        <v>0</v>
      </c>
      <c r="M21" s="16">
        <f t="shared" si="4"/>
        <v>0</v>
      </c>
      <c r="N21" s="17">
        <f t="shared" si="5"/>
        <v>0</v>
      </c>
      <c r="O21" s="17">
        <f t="shared" si="6"/>
        <v>0</v>
      </c>
    </row>
    <row r="22" spans="1:15" s="1" customFormat="1" ht="12">
      <c r="A22" s="10"/>
      <c r="B22" s="20" t="s">
        <v>36</v>
      </c>
      <c r="C22" s="29">
        <v>0</v>
      </c>
      <c r="D22" s="19">
        <v>0.0511019205710725</v>
      </c>
      <c r="E22" s="14">
        <v>0.8</v>
      </c>
      <c r="F22" s="15">
        <f t="shared" si="0"/>
        <v>0</v>
      </c>
      <c r="G22" s="16">
        <f t="shared" si="1"/>
        <v>0</v>
      </c>
      <c r="H22" s="17">
        <f t="shared" si="2"/>
        <v>0</v>
      </c>
      <c r="I22" s="65">
        <v>100</v>
      </c>
      <c r="J22" s="13">
        <v>0.0511019205710725</v>
      </c>
      <c r="K22" s="14">
        <v>0.2</v>
      </c>
      <c r="L22" s="15">
        <f t="shared" si="3"/>
        <v>1.02203841142145</v>
      </c>
      <c r="M22" s="16">
        <f t="shared" si="4"/>
        <v>0.0010595024168824122</v>
      </c>
      <c r="N22" s="17">
        <f t="shared" si="5"/>
        <v>21.93</v>
      </c>
      <c r="O22" s="17">
        <f t="shared" si="6"/>
        <v>21.93</v>
      </c>
    </row>
    <row r="23" spans="1:15" s="3" customFormat="1" ht="24">
      <c r="A23" s="10">
        <v>8</v>
      </c>
      <c r="B23" s="11" t="s">
        <v>37</v>
      </c>
      <c r="C23" s="30">
        <v>350</v>
      </c>
      <c r="D23" s="13">
        <v>0.0496289162087134</v>
      </c>
      <c r="E23" s="14">
        <v>0.8</v>
      </c>
      <c r="F23" s="15">
        <f t="shared" si="0"/>
        <v>13.896096538439753</v>
      </c>
      <c r="G23" s="16">
        <f t="shared" si="1"/>
        <v>0.014405474102711638</v>
      </c>
      <c r="H23" s="17">
        <f t="shared" si="2"/>
        <v>298.15</v>
      </c>
      <c r="I23" s="63">
        <v>0</v>
      </c>
      <c r="J23" s="13">
        <v>0.0496289162087134</v>
      </c>
      <c r="K23" s="14">
        <v>0.2</v>
      </c>
      <c r="L23" s="15">
        <f t="shared" si="3"/>
        <v>0</v>
      </c>
      <c r="M23" s="16">
        <f t="shared" si="4"/>
        <v>0</v>
      </c>
      <c r="N23" s="17">
        <f t="shared" si="5"/>
        <v>0</v>
      </c>
      <c r="O23" s="17">
        <f t="shared" si="6"/>
        <v>298.15</v>
      </c>
    </row>
    <row r="24" spans="1:15" s="3" customFormat="1" ht="12">
      <c r="A24" s="10"/>
      <c r="B24" s="20" t="s">
        <v>38</v>
      </c>
      <c r="C24" s="10">
        <v>50</v>
      </c>
      <c r="D24" s="13">
        <v>0.0496289162087134</v>
      </c>
      <c r="E24" s="14">
        <v>0.8</v>
      </c>
      <c r="F24" s="15">
        <f t="shared" si="0"/>
        <v>1.9851566483485361</v>
      </c>
      <c r="G24" s="16">
        <f t="shared" si="1"/>
        <v>0.002057924871815948</v>
      </c>
      <c r="H24" s="17">
        <f t="shared" si="2"/>
        <v>42.59</v>
      </c>
      <c r="I24" s="64">
        <v>350</v>
      </c>
      <c r="J24" s="13">
        <v>0.0496289162087134</v>
      </c>
      <c r="K24" s="14">
        <v>0.2</v>
      </c>
      <c r="L24" s="15">
        <f t="shared" si="3"/>
        <v>3.4740241346099383</v>
      </c>
      <c r="M24" s="16">
        <f t="shared" si="4"/>
        <v>0.0036013685256779094</v>
      </c>
      <c r="N24" s="17">
        <f t="shared" si="5"/>
        <v>74.54</v>
      </c>
      <c r="O24" s="17">
        <f t="shared" si="6"/>
        <v>117.13000000000001</v>
      </c>
    </row>
    <row r="25" spans="1:15" s="1" customFormat="1" ht="24">
      <c r="A25" s="10">
        <v>9</v>
      </c>
      <c r="B25" s="11" t="s">
        <v>39</v>
      </c>
      <c r="C25" s="31">
        <v>0</v>
      </c>
      <c r="D25" s="19">
        <v>0.0514607293260061</v>
      </c>
      <c r="E25" s="14">
        <v>0.8</v>
      </c>
      <c r="F25" s="15">
        <f t="shared" si="0"/>
        <v>0</v>
      </c>
      <c r="G25" s="16">
        <f t="shared" si="1"/>
        <v>0</v>
      </c>
      <c r="H25" s="17">
        <f t="shared" si="2"/>
        <v>0</v>
      </c>
      <c r="I25" s="63">
        <v>60</v>
      </c>
      <c r="J25" s="13">
        <v>0.0514607293260061</v>
      </c>
      <c r="K25" s="14">
        <v>0.2</v>
      </c>
      <c r="L25" s="15">
        <f t="shared" si="3"/>
        <v>0.6175287519120732</v>
      </c>
      <c r="M25" s="16">
        <f t="shared" si="4"/>
        <v>0.0006401649858103264</v>
      </c>
      <c r="N25" s="17">
        <f t="shared" si="5"/>
        <v>13.25</v>
      </c>
      <c r="O25" s="17">
        <f t="shared" si="6"/>
        <v>13.25</v>
      </c>
    </row>
    <row r="26" spans="1:15" s="1" customFormat="1" ht="12">
      <c r="A26" s="10"/>
      <c r="B26" s="32" t="s">
        <v>40</v>
      </c>
      <c r="C26" s="33">
        <v>0</v>
      </c>
      <c r="D26" s="19">
        <v>0.0514607293260061</v>
      </c>
      <c r="E26" s="14">
        <v>0.8</v>
      </c>
      <c r="F26" s="15">
        <f t="shared" si="0"/>
        <v>0</v>
      </c>
      <c r="G26" s="16">
        <f t="shared" si="1"/>
        <v>0</v>
      </c>
      <c r="H26" s="17">
        <f t="shared" si="2"/>
        <v>0</v>
      </c>
      <c r="I26" s="62">
        <v>120</v>
      </c>
      <c r="J26" s="13">
        <v>0.0514607293260061</v>
      </c>
      <c r="K26" s="14">
        <v>0.2</v>
      </c>
      <c r="L26" s="15">
        <f t="shared" si="3"/>
        <v>1.2350575038241465</v>
      </c>
      <c r="M26" s="16">
        <f t="shared" si="4"/>
        <v>0.0012803299716206528</v>
      </c>
      <c r="N26" s="17">
        <f t="shared" si="5"/>
        <v>26.5</v>
      </c>
      <c r="O26" s="17">
        <f t="shared" si="6"/>
        <v>26.5</v>
      </c>
    </row>
    <row r="27" spans="1:15" s="1" customFormat="1" ht="12">
      <c r="A27" s="10"/>
      <c r="B27" s="32" t="s">
        <v>41</v>
      </c>
      <c r="C27" s="33">
        <v>0</v>
      </c>
      <c r="D27" s="19">
        <v>0.0514607293260061</v>
      </c>
      <c r="E27" s="14">
        <v>0.8</v>
      </c>
      <c r="F27" s="15">
        <f t="shared" si="0"/>
        <v>0</v>
      </c>
      <c r="G27" s="16">
        <f t="shared" si="1"/>
        <v>0</v>
      </c>
      <c r="H27" s="17">
        <f t="shared" si="2"/>
        <v>0</v>
      </c>
      <c r="I27" s="62">
        <v>166</v>
      </c>
      <c r="J27" s="13">
        <v>0.0514607293260061</v>
      </c>
      <c r="K27" s="14">
        <v>0.2</v>
      </c>
      <c r="L27" s="15">
        <f t="shared" si="3"/>
        <v>1.7084962136234028</v>
      </c>
      <c r="M27" s="16">
        <f t="shared" si="4"/>
        <v>0.00177112312740857</v>
      </c>
      <c r="N27" s="17">
        <f t="shared" si="5"/>
        <v>36.66</v>
      </c>
      <c r="O27" s="17">
        <f t="shared" si="6"/>
        <v>36.66</v>
      </c>
    </row>
    <row r="28" spans="1:15" s="1" customFormat="1" ht="12">
      <c r="A28" s="10"/>
      <c r="B28" s="32" t="s">
        <v>42</v>
      </c>
      <c r="C28" s="33">
        <v>0</v>
      </c>
      <c r="D28" s="19">
        <v>0.0514607293260061</v>
      </c>
      <c r="E28" s="14">
        <v>0.8</v>
      </c>
      <c r="F28" s="15">
        <f t="shared" si="0"/>
        <v>0</v>
      </c>
      <c r="G28" s="16">
        <f t="shared" si="1"/>
        <v>0</v>
      </c>
      <c r="H28" s="17">
        <f t="shared" si="2"/>
        <v>0</v>
      </c>
      <c r="I28" s="62">
        <v>50</v>
      </c>
      <c r="J28" s="13">
        <v>0.0514607293260061</v>
      </c>
      <c r="K28" s="14">
        <v>0.2</v>
      </c>
      <c r="L28" s="15">
        <f t="shared" si="3"/>
        <v>0.514607293260061</v>
      </c>
      <c r="M28" s="16">
        <f t="shared" si="4"/>
        <v>0.0005334708215086054</v>
      </c>
      <c r="N28" s="17">
        <f t="shared" si="5"/>
        <v>11.04</v>
      </c>
      <c r="O28" s="17">
        <f t="shared" si="6"/>
        <v>11.04</v>
      </c>
    </row>
    <row r="29" spans="1:15" s="1" customFormat="1" ht="12">
      <c r="A29" s="10">
        <v>10</v>
      </c>
      <c r="B29" s="11" t="s">
        <v>43</v>
      </c>
      <c r="C29" s="10">
        <v>0</v>
      </c>
      <c r="D29" s="13">
        <v>0.0457009045757559</v>
      </c>
      <c r="E29" s="14">
        <v>0.8</v>
      </c>
      <c r="F29" s="15">
        <f t="shared" si="0"/>
        <v>0</v>
      </c>
      <c r="G29" s="16">
        <f t="shared" si="1"/>
        <v>0</v>
      </c>
      <c r="H29" s="17">
        <f t="shared" si="2"/>
        <v>0</v>
      </c>
      <c r="I29" s="62">
        <v>0</v>
      </c>
      <c r="J29" s="13">
        <v>0.0457009045757559</v>
      </c>
      <c r="K29" s="14">
        <v>0.2</v>
      </c>
      <c r="L29" s="15">
        <f t="shared" si="3"/>
        <v>0</v>
      </c>
      <c r="M29" s="16">
        <f t="shared" si="4"/>
        <v>0</v>
      </c>
      <c r="N29" s="17">
        <f t="shared" si="5"/>
        <v>0</v>
      </c>
      <c r="O29" s="17">
        <f t="shared" si="6"/>
        <v>0</v>
      </c>
    </row>
    <row r="30" spans="1:15" s="1" customFormat="1" ht="12">
      <c r="A30" s="10">
        <v>11</v>
      </c>
      <c r="B30" s="11" t="s">
        <v>44</v>
      </c>
      <c r="C30" s="34">
        <v>0</v>
      </c>
      <c r="D30" s="13">
        <v>0.0471644666024588</v>
      </c>
      <c r="E30" s="14">
        <v>0.8</v>
      </c>
      <c r="F30" s="15">
        <f t="shared" si="0"/>
        <v>0</v>
      </c>
      <c r="G30" s="16">
        <f t="shared" si="1"/>
        <v>0</v>
      </c>
      <c r="H30" s="17">
        <f t="shared" si="2"/>
        <v>0</v>
      </c>
      <c r="I30" s="62">
        <v>100</v>
      </c>
      <c r="J30" s="13">
        <v>0.0471644666024588</v>
      </c>
      <c r="K30" s="14">
        <v>0.2</v>
      </c>
      <c r="L30" s="15">
        <f t="shared" si="3"/>
        <v>0.943289332049176</v>
      </c>
      <c r="M30" s="16">
        <f t="shared" si="4"/>
        <v>0.0009778666985084342</v>
      </c>
      <c r="N30" s="17">
        <f t="shared" si="5"/>
        <v>20.24</v>
      </c>
      <c r="O30" s="17">
        <f t="shared" si="6"/>
        <v>20.24</v>
      </c>
    </row>
    <row r="31" spans="1:15" s="1" customFormat="1" ht="12">
      <c r="A31" s="10">
        <v>12</v>
      </c>
      <c r="B31" s="11" t="s">
        <v>45</v>
      </c>
      <c r="C31" s="35">
        <v>82</v>
      </c>
      <c r="D31" s="13">
        <v>0.0506203614526089</v>
      </c>
      <c r="E31" s="14">
        <v>0.8</v>
      </c>
      <c r="F31" s="15">
        <f t="shared" si="0"/>
        <v>3.320695711291144</v>
      </c>
      <c r="G31" s="16">
        <f t="shared" si="1"/>
        <v>0.003442419670852488</v>
      </c>
      <c r="H31" s="17">
        <f t="shared" si="2"/>
        <v>71.25</v>
      </c>
      <c r="I31" s="62">
        <v>120</v>
      </c>
      <c r="J31" s="13">
        <v>0.0506203614526089</v>
      </c>
      <c r="K31" s="14">
        <v>0.2</v>
      </c>
      <c r="L31" s="15">
        <f t="shared" si="3"/>
        <v>1.2148886748626138</v>
      </c>
      <c r="M31" s="16">
        <f t="shared" si="4"/>
        <v>0.001259421830799691</v>
      </c>
      <c r="N31" s="17">
        <f t="shared" si="5"/>
        <v>26.07</v>
      </c>
      <c r="O31" s="17">
        <f t="shared" si="6"/>
        <v>97.32</v>
      </c>
    </row>
    <row r="32" spans="1:15" s="1" customFormat="1" ht="24">
      <c r="A32" s="10">
        <v>13</v>
      </c>
      <c r="B32" s="11" t="s">
        <v>46</v>
      </c>
      <c r="C32" s="36">
        <v>0</v>
      </c>
      <c r="D32" s="19">
        <v>0.0511585745850093</v>
      </c>
      <c r="E32" s="14">
        <v>0.8</v>
      </c>
      <c r="F32" s="15">
        <f t="shared" si="0"/>
        <v>0</v>
      </c>
      <c r="G32" s="16">
        <f t="shared" si="1"/>
        <v>0</v>
      </c>
      <c r="H32" s="17">
        <f t="shared" si="2"/>
        <v>0</v>
      </c>
      <c r="I32" s="62">
        <v>0</v>
      </c>
      <c r="J32" s="13">
        <v>0.0511585745850093</v>
      </c>
      <c r="K32" s="14">
        <v>0.2</v>
      </c>
      <c r="L32" s="15">
        <f t="shared" si="3"/>
        <v>0</v>
      </c>
      <c r="M32" s="16">
        <f t="shared" si="4"/>
        <v>0</v>
      </c>
      <c r="N32" s="17">
        <f t="shared" si="5"/>
        <v>0</v>
      </c>
      <c r="O32" s="17">
        <f t="shared" si="6"/>
        <v>0</v>
      </c>
    </row>
    <row r="33" spans="1:15" s="1" customFormat="1" ht="12">
      <c r="A33" s="10"/>
      <c r="B33" s="20" t="s">
        <v>47</v>
      </c>
      <c r="C33" s="36">
        <v>0</v>
      </c>
      <c r="D33" s="19">
        <v>0.0511585745850093</v>
      </c>
      <c r="E33" s="14">
        <v>0.8</v>
      </c>
      <c r="F33" s="15">
        <f t="shared" si="0"/>
        <v>0</v>
      </c>
      <c r="G33" s="16">
        <f t="shared" si="1"/>
        <v>0</v>
      </c>
      <c r="H33" s="17">
        <f t="shared" si="2"/>
        <v>0</v>
      </c>
      <c r="I33" s="62">
        <v>0</v>
      </c>
      <c r="J33" s="13">
        <v>0.0511585745850093</v>
      </c>
      <c r="K33" s="14">
        <v>0.2</v>
      </c>
      <c r="L33" s="15">
        <f t="shared" si="3"/>
        <v>0</v>
      </c>
      <c r="M33" s="16">
        <f t="shared" si="4"/>
        <v>0</v>
      </c>
      <c r="N33" s="17">
        <f t="shared" si="5"/>
        <v>0</v>
      </c>
      <c r="O33" s="17">
        <f t="shared" si="6"/>
        <v>0</v>
      </c>
    </row>
    <row r="34" spans="1:15" s="1" customFormat="1" ht="24">
      <c r="A34" s="10">
        <v>14</v>
      </c>
      <c r="B34" s="11" t="s">
        <v>48</v>
      </c>
      <c r="C34" s="37">
        <v>252</v>
      </c>
      <c r="D34" s="19">
        <v>0.0512435556059147</v>
      </c>
      <c r="E34" s="14">
        <v>0.8</v>
      </c>
      <c r="F34" s="15">
        <f t="shared" si="0"/>
        <v>10.330700810152404</v>
      </c>
      <c r="G34" s="16">
        <f t="shared" si="1"/>
        <v>0.010709384651426858</v>
      </c>
      <c r="H34" s="17">
        <f t="shared" si="2"/>
        <v>221.65</v>
      </c>
      <c r="I34" s="62">
        <v>646</v>
      </c>
      <c r="J34" s="13">
        <v>0.0512435556059147</v>
      </c>
      <c r="K34" s="14">
        <v>0.2</v>
      </c>
      <c r="L34" s="15">
        <f t="shared" si="3"/>
        <v>6.62066738428418</v>
      </c>
      <c r="M34" s="16">
        <f t="shared" si="4"/>
        <v>0.006863355639704118</v>
      </c>
      <c r="N34" s="17">
        <f t="shared" si="5"/>
        <v>142.05</v>
      </c>
      <c r="O34" s="17">
        <f t="shared" si="6"/>
        <v>363.70000000000005</v>
      </c>
    </row>
    <row r="35" spans="1:15" s="1" customFormat="1" ht="12">
      <c r="A35" s="10"/>
      <c r="B35" s="20" t="s">
        <v>49</v>
      </c>
      <c r="C35" s="38">
        <v>0</v>
      </c>
      <c r="D35" s="19">
        <v>0.0512435556059147</v>
      </c>
      <c r="E35" s="14">
        <v>0.8</v>
      </c>
      <c r="F35" s="15">
        <f t="shared" si="0"/>
        <v>0</v>
      </c>
      <c r="G35" s="16">
        <f t="shared" si="1"/>
        <v>0</v>
      </c>
      <c r="H35" s="17">
        <f t="shared" si="2"/>
        <v>0</v>
      </c>
      <c r="I35" s="62">
        <v>0</v>
      </c>
      <c r="J35" s="13">
        <v>0.0512435556059147</v>
      </c>
      <c r="K35" s="14">
        <v>0.2</v>
      </c>
      <c r="L35" s="15">
        <f t="shared" si="3"/>
        <v>0</v>
      </c>
      <c r="M35" s="16">
        <f t="shared" si="4"/>
        <v>0</v>
      </c>
      <c r="N35" s="17">
        <f t="shared" si="5"/>
        <v>0</v>
      </c>
      <c r="O35" s="17">
        <f t="shared" si="6"/>
        <v>0</v>
      </c>
    </row>
    <row r="36" spans="1:15" s="1" customFormat="1" ht="12">
      <c r="A36" s="10"/>
      <c r="B36" s="20" t="s">
        <v>50</v>
      </c>
      <c r="C36" s="38">
        <v>0</v>
      </c>
      <c r="D36" s="19">
        <v>0.0512435556059147</v>
      </c>
      <c r="E36" s="14">
        <v>0.8</v>
      </c>
      <c r="F36" s="15">
        <f t="shared" si="0"/>
        <v>0</v>
      </c>
      <c r="G36" s="16">
        <f t="shared" si="1"/>
        <v>0</v>
      </c>
      <c r="H36" s="17">
        <f t="shared" si="2"/>
        <v>0</v>
      </c>
      <c r="I36" s="62">
        <v>0</v>
      </c>
      <c r="J36" s="13">
        <v>0.0512435556059147</v>
      </c>
      <c r="K36" s="14">
        <v>0.2</v>
      </c>
      <c r="L36" s="15">
        <f t="shared" si="3"/>
        <v>0</v>
      </c>
      <c r="M36" s="16">
        <f t="shared" si="4"/>
        <v>0</v>
      </c>
      <c r="N36" s="17">
        <f t="shared" si="5"/>
        <v>0</v>
      </c>
      <c r="O36" s="17">
        <f t="shared" si="6"/>
        <v>0</v>
      </c>
    </row>
    <row r="37" spans="1:15" s="1" customFormat="1" ht="12">
      <c r="A37" s="10"/>
      <c r="B37" s="32" t="s">
        <v>51</v>
      </c>
      <c r="C37" s="38">
        <v>0</v>
      </c>
      <c r="D37" s="19">
        <v>0.0512435556059147</v>
      </c>
      <c r="E37" s="14">
        <v>0.8</v>
      </c>
      <c r="F37" s="15">
        <f t="shared" si="0"/>
        <v>0</v>
      </c>
      <c r="G37" s="16">
        <f t="shared" si="1"/>
        <v>0</v>
      </c>
      <c r="H37" s="17">
        <f t="shared" si="2"/>
        <v>0</v>
      </c>
      <c r="I37" s="62">
        <v>0</v>
      </c>
      <c r="J37" s="13">
        <v>0.0512435556059147</v>
      </c>
      <c r="K37" s="14">
        <v>0.2</v>
      </c>
      <c r="L37" s="15">
        <f t="shared" si="3"/>
        <v>0</v>
      </c>
      <c r="M37" s="16">
        <f t="shared" si="4"/>
        <v>0</v>
      </c>
      <c r="N37" s="17">
        <f t="shared" si="5"/>
        <v>0</v>
      </c>
      <c r="O37" s="17">
        <f t="shared" si="6"/>
        <v>0</v>
      </c>
    </row>
    <row r="38" spans="1:15" s="1" customFormat="1" ht="24">
      <c r="A38" s="10">
        <v>15</v>
      </c>
      <c r="B38" s="11" t="s">
        <v>52</v>
      </c>
      <c r="C38" s="21">
        <v>2863</v>
      </c>
      <c r="D38" s="19">
        <v>0.0511113629067286</v>
      </c>
      <c r="E38" s="14">
        <v>0.8</v>
      </c>
      <c r="F38" s="15">
        <f t="shared" si="0"/>
        <v>117.06546560157119</v>
      </c>
      <c r="G38" s="16">
        <f t="shared" si="1"/>
        <v>0.1213566362597147</v>
      </c>
      <c r="H38" s="17">
        <f t="shared" si="2"/>
        <v>2511.72</v>
      </c>
      <c r="I38" s="61">
        <v>1163</v>
      </c>
      <c r="J38" s="13">
        <v>0.0511113629067286</v>
      </c>
      <c r="K38" s="14">
        <v>0.2</v>
      </c>
      <c r="L38" s="15">
        <f t="shared" si="3"/>
        <v>11.888503012105074</v>
      </c>
      <c r="M38" s="16">
        <f t="shared" si="4"/>
        <v>0.01232428990307791</v>
      </c>
      <c r="N38" s="17">
        <f t="shared" si="5"/>
        <v>255.08</v>
      </c>
      <c r="O38" s="17">
        <f t="shared" si="6"/>
        <v>2766.7999999999997</v>
      </c>
    </row>
    <row r="39" spans="1:15" s="1" customFormat="1" ht="12">
      <c r="A39" s="10"/>
      <c r="B39" s="20" t="s">
        <v>53</v>
      </c>
      <c r="C39" s="10">
        <v>0</v>
      </c>
      <c r="D39" s="19">
        <v>0.0511113629067286</v>
      </c>
      <c r="E39" s="14">
        <v>0.8</v>
      </c>
      <c r="F39" s="15">
        <f t="shared" si="0"/>
        <v>0</v>
      </c>
      <c r="G39" s="16">
        <f t="shared" si="1"/>
        <v>0</v>
      </c>
      <c r="H39" s="17">
        <f t="shared" si="2"/>
        <v>0</v>
      </c>
      <c r="I39" s="62">
        <v>0</v>
      </c>
      <c r="J39" s="13">
        <v>0.0511113629067286</v>
      </c>
      <c r="K39" s="14">
        <v>0.2</v>
      </c>
      <c r="L39" s="15">
        <f t="shared" si="3"/>
        <v>0</v>
      </c>
      <c r="M39" s="16">
        <f t="shared" si="4"/>
        <v>0</v>
      </c>
      <c r="N39" s="17">
        <f t="shared" si="5"/>
        <v>0</v>
      </c>
      <c r="O39" s="17">
        <f t="shared" si="6"/>
        <v>0</v>
      </c>
    </row>
    <row r="40" spans="1:15" s="1" customFormat="1" ht="12">
      <c r="A40" s="10"/>
      <c r="B40" s="20" t="s">
        <v>54</v>
      </c>
      <c r="C40" s="39">
        <v>0</v>
      </c>
      <c r="D40" s="19">
        <v>0.0511113629067286</v>
      </c>
      <c r="E40" s="14">
        <v>0.8</v>
      </c>
      <c r="F40" s="15">
        <f t="shared" si="0"/>
        <v>0</v>
      </c>
      <c r="G40" s="16">
        <f t="shared" si="1"/>
        <v>0</v>
      </c>
      <c r="H40" s="17">
        <f t="shared" si="2"/>
        <v>0</v>
      </c>
      <c r="I40" s="67">
        <v>0</v>
      </c>
      <c r="J40" s="13">
        <v>0.0511113629067286</v>
      </c>
      <c r="K40" s="14">
        <v>0.2</v>
      </c>
      <c r="L40" s="15">
        <f t="shared" si="3"/>
        <v>0</v>
      </c>
      <c r="M40" s="16">
        <f t="shared" si="4"/>
        <v>0</v>
      </c>
      <c r="N40" s="17">
        <f t="shared" si="5"/>
        <v>0</v>
      </c>
      <c r="O40" s="17">
        <f t="shared" si="6"/>
        <v>0</v>
      </c>
    </row>
    <row r="41" spans="1:15" s="1" customFormat="1" ht="24">
      <c r="A41" s="10">
        <v>16</v>
      </c>
      <c r="B41" s="11" t="s">
        <v>55</v>
      </c>
      <c r="C41" s="40">
        <v>0</v>
      </c>
      <c r="D41" s="13">
        <v>0.0508280928370442</v>
      </c>
      <c r="E41" s="14">
        <v>0.8</v>
      </c>
      <c r="F41" s="15">
        <f t="shared" si="0"/>
        <v>0</v>
      </c>
      <c r="G41" s="16">
        <f t="shared" si="1"/>
        <v>0</v>
      </c>
      <c r="H41" s="17">
        <f t="shared" si="2"/>
        <v>0</v>
      </c>
      <c r="I41" s="64">
        <v>10</v>
      </c>
      <c r="J41" s="13">
        <v>0.0508280928370442</v>
      </c>
      <c r="K41" s="14">
        <v>0.2</v>
      </c>
      <c r="L41" s="15">
        <f t="shared" si="3"/>
        <v>0.1016561856740884</v>
      </c>
      <c r="M41" s="16">
        <f t="shared" si="4"/>
        <v>0.00010538251127269076</v>
      </c>
      <c r="N41" s="17">
        <f t="shared" si="5"/>
        <v>2.18</v>
      </c>
      <c r="O41" s="17">
        <f t="shared" si="6"/>
        <v>2.18</v>
      </c>
    </row>
    <row r="42" spans="1:15" s="1" customFormat="1" ht="12">
      <c r="A42" s="10"/>
      <c r="B42" s="32" t="s">
        <v>56</v>
      </c>
      <c r="C42" s="41">
        <v>0</v>
      </c>
      <c r="D42" s="13">
        <v>0.0508280928370442</v>
      </c>
      <c r="E42" s="14">
        <v>0.8</v>
      </c>
      <c r="F42" s="15">
        <f t="shared" si="0"/>
        <v>0</v>
      </c>
      <c r="G42" s="16">
        <f t="shared" si="1"/>
        <v>0</v>
      </c>
      <c r="H42" s="17">
        <f t="shared" si="2"/>
        <v>0</v>
      </c>
      <c r="I42" s="68">
        <v>0</v>
      </c>
      <c r="J42" s="13">
        <v>0.0508280928370442</v>
      </c>
      <c r="K42" s="14">
        <v>0.2</v>
      </c>
      <c r="L42" s="15">
        <f t="shared" si="3"/>
        <v>0</v>
      </c>
      <c r="M42" s="16">
        <f t="shared" si="4"/>
        <v>0</v>
      </c>
      <c r="N42" s="17">
        <f t="shared" si="5"/>
        <v>0</v>
      </c>
      <c r="O42" s="17">
        <f t="shared" si="6"/>
        <v>0</v>
      </c>
    </row>
    <row r="43" spans="1:15" s="1" customFormat="1" ht="12">
      <c r="A43" s="10"/>
      <c r="B43" s="32" t="s">
        <v>57</v>
      </c>
      <c r="C43" s="42">
        <v>0</v>
      </c>
      <c r="D43" s="13">
        <v>0.0508280928370442</v>
      </c>
      <c r="E43" s="14">
        <v>0.8</v>
      </c>
      <c r="F43" s="15">
        <f t="shared" si="0"/>
        <v>0</v>
      </c>
      <c r="G43" s="16">
        <f t="shared" si="1"/>
        <v>0</v>
      </c>
      <c r="H43" s="17">
        <f t="shared" si="2"/>
        <v>0</v>
      </c>
      <c r="I43" s="62">
        <v>15</v>
      </c>
      <c r="J43" s="13">
        <v>0.0508280928370442</v>
      </c>
      <c r="K43" s="14">
        <v>0.2</v>
      </c>
      <c r="L43" s="15">
        <f t="shared" si="3"/>
        <v>0.15248427851113264</v>
      </c>
      <c r="M43" s="16">
        <f t="shared" si="4"/>
        <v>0.00015807376690903617</v>
      </c>
      <c r="N43" s="17">
        <f t="shared" si="5"/>
        <v>3.27</v>
      </c>
      <c r="O43" s="17">
        <f t="shared" si="6"/>
        <v>3.27</v>
      </c>
    </row>
    <row r="44" spans="1:15" s="1" customFormat="1" ht="12">
      <c r="A44" s="10"/>
      <c r="B44" s="32" t="s">
        <v>58</v>
      </c>
      <c r="C44" s="42">
        <v>0</v>
      </c>
      <c r="D44" s="13">
        <v>0.0508280928370442</v>
      </c>
      <c r="E44" s="14">
        <v>0.8</v>
      </c>
      <c r="F44" s="15">
        <f t="shared" si="0"/>
        <v>0</v>
      </c>
      <c r="G44" s="16">
        <f t="shared" si="1"/>
        <v>0</v>
      </c>
      <c r="H44" s="17">
        <f t="shared" si="2"/>
        <v>0</v>
      </c>
      <c r="I44" s="62">
        <v>80</v>
      </c>
      <c r="J44" s="13">
        <v>0.0508280928370442</v>
      </c>
      <c r="K44" s="14">
        <v>0.2</v>
      </c>
      <c r="L44" s="15">
        <f t="shared" si="3"/>
        <v>0.8132494853927072</v>
      </c>
      <c r="M44" s="16">
        <f t="shared" si="4"/>
        <v>0.0008430600901815261</v>
      </c>
      <c r="N44" s="17">
        <f t="shared" si="5"/>
        <v>17.45</v>
      </c>
      <c r="O44" s="17">
        <f t="shared" si="6"/>
        <v>17.45</v>
      </c>
    </row>
    <row r="45" spans="1:15" s="1" customFormat="1" ht="12">
      <c r="A45" s="10"/>
      <c r="B45" s="32" t="s">
        <v>59</v>
      </c>
      <c r="C45" s="42">
        <v>0</v>
      </c>
      <c r="D45" s="13">
        <v>0.0508280928370442</v>
      </c>
      <c r="E45" s="14">
        <v>0.8</v>
      </c>
      <c r="F45" s="15">
        <f t="shared" si="0"/>
        <v>0</v>
      </c>
      <c r="G45" s="16">
        <f t="shared" si="1"/>
        <v>0</v>
      </c>
      <c r="H45" s="17">
        <f t="shared" si="2"/>
        <v>0</v>
      </c>
      <c r="I45" s="62">
        <v>180</v>
      </c>
      <c r="J45" s="13">
        <v>0.0508280928370442</v>
      </c>
      <c r="K45" s="14">
        <v>0.2</v>
      </c>
      <c r="L45" s="15">
        <f t="shared" si="3"/>
        <v>1.8298113421335913</v>
      </c>
      <c r="M45" s="16">
        <f t="shared" si="4"/>
        <v>0.0018968852029084336</v>
      </c>
      <c r="N45" s="17">
        <f t="shared" si="5"/>
        <v>39.26</v>
      </c>
      <c r="O45" s="17">
        <f t="shared" si="6"/>
        <v>39.26</v>
      </c>
    </row>
    <row r="46" spans="1:15" s="1" customFormat="1" ht="24">
      <c r="A46" s="10">
        <v>17</v>
      </c>
      <c r="B46" s="11" t="s">
        <v>60</v>
      </c>
      <c r="C46" s="43">
        <v>0</v>
      </c>
      <c r="D46" s="19">
        <v>0.050752554151795</v>
      </c>
      <c r="E46" s="14">
        <v>0.8</v>
      </c>
      <c r="F46" s="15">
        <f t="shared" si="0"/>
        <v>0</v>
      </c>
      <c r="G46" s="16">
        <f t="shared" si="1"/>
        <v>0</v>
      </c>
      <c r="H46" s="17">
        <f t="shared" si="2"/>
        <v>0</v>
      </c>
      <c r="I46" s="69">
        <v>830</v>
      </c>
      <c r="J46" s="13">
        <v>0.050752554151795</v>
      </c>
      <c r="K46" s="14">
        <v>0.2</v>
      </c>
      <c r="L46" s="15">
        <f t="shared" si="3"/>
        <v>8.42492398919797</v>
      </c>
      <c r="M46" s="16">
        <f t="shared" si="4"/>
        <v>0.008733749366808312</v>
      </c>
      <c r="N46" s="17">
        <f t="shared" si="5"/>
        <v>180.76</v>
      </c>
      <c r="O46" s="17">
        <f t="shared" si="6"/>
        <v>180.76</v>
      </c>
    </row>
    <row r="47" spans="1:15" s="1" customFormat="1" ht="12">
      <c r="A47" s="10"/>
      <c r="B47" s="20" t="s">
        <v>61</v>
      </c>
      <c r="C47" s="44">
        <v>0</v>
      </c>
      <c r="D47" s="19">
        <v>0.050752554151795</v>
      </c>
      <c r="E47" s="14">
        <v>0.8</v>
      </c>
      <c r="F47" s="15">
        <f t="shared" si="0"/>
        <v>0</v>
      </c>
      <c r="G47" s="16">
        <f t="shared" si="1"/>
        <v>0</v>
      </c>
      <c r="H47" s="17">
        <f t="shared" si="2"/>
        <v>0</v>
      </c>
      <c r="I47" s="62">
        <v>130</v>
      </c>
      <c r="J47" s="13">
        <v>0.050752554151795</v>
      </c>
      <c r="K47" s="14">
        <v>0.2</v>
      </c>
      <c r="L47" s="15">
        <f t="shared" si="3"/>
        <v>1.31956640794667</v>
      </c>
      <c r="M47" s="16">
        <f t="shared" si="4"/>
        <v>0.00136793664781335</v>
      </c>
      <c r="N47" s="17">
        <f t="shared" si="5"/>
        <v>28.31</v>
      </c>
      <c r="O47" s="17">
        <f t="shared" si="6"/>
        <v>28.31</v>
      </c>
    </row>
    <row r="48" spans="1:15" s="1" customFormat="1" ht="12">
      <c r="A48" s="10"/>
      <c r="B48" s="20" t="s">
        <v>62</v>
      </c>
      <c r="C48" s="44">
        <v>0</v>
      </c>
      <c r="D48" s="19">
        <v>0.050752554151795</v>
      </c>
      <c r="E48" s="14">
        <v>0.8</v>
      </c>
      <c r="F48" s="15">
        <f t="shared" si="0"/>
        <v>0</v>
      </c>
      <c r="G48" s="16">
        <f t="shared" si="1"/>
        <v>0</v>
      </c>
      <c r="H48" s="17">
        <f t="shared" si="2"/>
        <v>0</v>
      </c>
      <c r="I48" s="62">
        <v>137</v>
      </c>
      <c r="J48" s="13">
        <v>0.050752554151795</v>
      </c>
      <c r="K48" s="14">
        <v>0.2</v>
      </c>
      <c r="L48" s="15">
        <f t="shared" si="3"/>
        <v>1.390619983759183</v>
      </c>
      <c r="M48" s="16">
        <f t="shared" si="4"/>
        <v>0.0014415947750032999</v>
      </c>
      <c r="N48" s="17">
        <f t="shared" si="5"/>
        <v>29.84</v>
      </c>
      <c r="O48" s="17">
        <f t="shared" si="6"/>
        <v>29.84</v>
      </c>
    </row>
    <row r="49" spans="1:15" s="1" customFormat="1" ht="12">
      <c r="A49" s="10"/>
      <c r="B49" s="20" t="s">
        <v>63</v>
      </c>
      <c r="C49" s="44">
        <v>0</v>
      </c>
      <c r="D49" s="19">
        <v>0.050752554151795</v>
      </c>
      <c r="E49" s="14">
        <v>0.8</v>
      </c>
      <c r="F49" s="15">
        <f t="shared" si="0"/>
        <v>0</v>
      </c>
      <c r="G49" s="16">
        <f t="shared" si="1"/>
        <v>0</v>
      </c>
      <c r="H49" s="17">
        <f t="shared" si="2"/>
        <v>0</v>
      </c>
      <c r="I49" s="62">
        <v>15</v>
      </c>
      <c r="J49" s="13">
        <v>0.050752554151795</v>
      </c>
      <c r="K49" s="14">
        <v>0.2</v>
      </c>
      <c r="L49" s="15">
        <f t="shared" si="3"/>
        <v>0.152257662455385</v>
      </c>
      <c r="M49" s="16">
        <f t="shared" si="4"/>
        <v>0.00015783884397846347</v>
      </c>
      <c r="N49" s="17">
        <f t="shared" si="5"/>
        <v>3.27</v>
      </c>
      <c r="O49" s="17">
        <f t="shared" si="6"/>
        <v>3.27</v>
      </c>
    </row>
    <row r="50" spans="1:15" s="1" customFormat="1" ht="24">
      <c r="A50" s="10">
        <v>18</v>
      </c>
      <c r="B50" s="11" t="s">
        <v>64</v>
      </c>
      <c r="C50" s="45">
        <v>0</v>
      </c>
      <c r="D50" s="19">
        <v>0.051262440277227</v>
      </c>
      <c r="E50" s="14">
        <v>0.8</v>
      </c>
      <c r="F50" s="15">
        <f t="shared" si="0"/>
        <v>0</v>
      </c>
      <c r="G50" s="16">
        <f t="shared" si="1"/>
        <v>0</v>
      </c>
      <c r="H50" s="17">
        <f t="shared" si="2"/>
        <v>0</v>
      </c>
      <c r="I50" s="64">
        <v>0</v>
      </c>
      <c r="J50" s="13">
        <v>0.051262440277227</v>
      </c>
      <c r="K50" s="14">
        <v>0.2</v>
      </c>
      <c r="L50" s="15">
        <f t="shared" si="3"/>
        <v>0</v>
      </c>
      <c r="M50" s="16">
        <f t="shared" si="4"/>
        <v>0</v>
      </c>
      <c r="N50" s="17">
        <f t="shared" si="5"/>
        <v>0</v>
      </c>
      <c r="O50" s="17">
        <f t="shared" si="6"/>
        <v>0</v>
      </c>
    </row>
    <row r="51" spans="1:15" s="1" customFormat="1" ht="12">
      <c r="A51" s="10"/>
      <c r="B51" s="20" t="s">
        <v>65</v>
      </c>
      <c r="C51" s="46">
        <v>0</v>
      </c>
      <c r="D51" s="19">
        <v>0.051262440277227</v>
      </c>
      <c r="E51" s="14">
        <v>0.8</v>
      </c>
      <c r="F51" s="15">
        <f t="shared" si="0"/>
        <v>0</v>
      </c>
      <c r="G51" s="16">
        <f t="shared" si="1"/>
        <v>0</v>
      </c>
      <c r="H51" s="17">
        <f t="shared" si="2"/>
        <v>0</v>
      </c>
      <c r="I51" s="62">
        <v>0</v>
      </c>
      <c r="J51" s="13">
        <v>0.051262440277227</v>
      </c>
      <c r="K51" s="14">
        <v>0.2</v>
      </c>
      <c r="L51" s="15">
        <f t="shared" si="3"/>
        <v>0</v>
      </c>
      <c r="M51" s="16">
        <f t="shared" si="4"/>
        <v>0</v>
      </c>
      <c r="N51" s="17">
        <f t="shared" si="5"/>
        <v>0</v>
      </c>
      <c r="O51" s="17">
        <f t="shared" si="6"/>
        <v>0</v>
      </c>
    </row>
    <row r="52" spans="1:15" s="1" customFormat="1" ht="24">
      <c r="A52" s="10">
        <v>19</v>
      </c>
      <c r="B52" s="11" t="s">
        <v>66</v>
      </c>
      <c r="C52" s="47">
        <v>0</v>
      </c>
      <c r="D52" s="19">
        <v>0.0513474212981323</v>
      </c>
      <c r="E52" s="14">
        <v>0.8</v>
      </c>
      <c r="F52" s="15">
        <f t="shared" si="0"/>
        <v>0</v>
      </c>
      <c r="G52" s="16">
        <f t="shared" si="1"/>
        <v>0</v>
      </c>
      <c r="H52" s="17">
        <f t="shared" si="2"/>
        <v>0</v>
      </c>
      <c r="I52" s="47">
        <v>0</v>
      </c>
      <c r="J52" s="13">
        <v>0.0513474212981323</v>
      </c>
      <c r="K52" s="14">
        <v>0.2</v>
      </c>
      <c r="L52" s="15">
        <f t="shared" si="3"/>
        <v>0</v>
      </c>
      <c r="M52" s="16">
        <f t="shared" si="4"/>
        <v>0</v>
      </c>
      <c r="N52" s="17">
        <f t="shared" si="5"/>
        <v>0</v>
      </c>
      <c r="O52" s="17">
        <f t="shared" si="6"/>
        <v>0</v>
      </c>
    </row>
    <row r="53" spans="1:15" s="1" customFormat="1" ht="12">
      <c r="A53" s="10"/>
      <c r="B53" s="32" t="s">
        <v>67</v>
      </c>
      <c r="C53" s="47">
        <v>0</v>
      </c>
      <c r="D53" s="19">
        <v>0.0513474212981323</v>
      </c>
      <c r="E53" s="14">
        <v>0.8</v>
      </c>
      <c r="F53" s="15">
        <f t="shared" si="0"/>
        <v>0</v>
      </c>
      <c r="G53" s="16">
        <f t="shared" si="1"/>
        <v>0</v>
      </c>
      <c r="H53" s="17">
        <f t="shared" si="2"/>
        <v>0</v>
      </c>
      <c r="I53" s="47">
        <v>0</v>
      </c>
      <c r="J53" s="13">
        <v>0.0513474212981323</v>
      </c>
      <c r="K53" s="14">
        <v>0.2</v>
      </c>
      <c r="L53" s="15">
        <f t="shared" si="3"/>
        <v>0</v>
      </c>
      <c r="M53" s="16">
        <f t="shared" si="4"/>
        <v>0</v>
      </c>
      <c r="N53" s="17">
        <f t="shared" si="5"/>
        <v>0</v>
      </c>
      <c r="O53" s="17">
        <f t="shared" si="6"/>
        <v>0</v>
      </c>
    </row>
    <row r="54" spans="1:15" s="1" customFormat="1" ht="12">
      <c r="A54" s="10"/>
      <c r="B54" s="32" t="s">
        <v>68</v>
      </c>
      <c r="C54" s="47">
        <v>0</v>
      </c>
      <c r="D54" s="19">
        <v>0.0513474212981323</v>
      </c>
      <c r="E54" s="14">
        <v>0.8</v>
      </c>
      <c r="F54" s="15">
        <f t="shared" si="0"/>
        <v>0</v>
      </c>
      <c r="G54" s="16">
        <f t="shared" si="1"/>
        <v>0</v>
      </c>
      <c r="H54" s="17">
        <f t="shared" si="2"/>
        <v>0</v>
      </c>
      <c r="I54" s="47">
        <v>0</v>
      </c>
      <c r="J54" s="13">
        <v>0.0513474212981323</v>
      </c>
      <c r="K54" s="14">
        <v>0.2</v>
      </c>
      <c r="L54" s="15">
        <f t="shared" si="3"/>
        <v>0</v>
      </c>
      <c r="M54" s="16">
        <f t="shared" si="4"/>
        <v>0</v>
      </c>
      <c r="N54" s="17">
        <f t="shared" si="5"/>
        <v>0</v>
      </c>
      <c r="O54" s="17">
        <f t="shared" si="6"/>
        <v>0</v>
      </c>
    </row>
    <row r="55" spans="1:15" s="1" customFormat="1" ht="12">
      <c r="A55" s="10"/>
      <c r="B55" s="32" t="s">
        <v>69</v>
      </c>
      <c r="C55" s="47">
        <v>0</v>
      </c>
      <c r="D55" s="19">
        <v>0.0513474212981323</v>
      </c>
      <c r="E55" s="14">
        <v>0.8</v>
      </c>
      <c r="F55" s="15">
        <f t="shared" si="0"/>
        <v>0</v>
      </c>
      <c r="G55" s="16">
        <f t="shared" si="1"/>
        <v>0</v>
      </c>
      <c r="H55" s="17">
        <f t="shared" si="2"/>
        <v>0</v>
      </c>
      <c r="I55" s="47">
        <v>0</v>
      </c>
      <c r="J55" s="13">
        <v>0.0513474212981323</v>
      </c>
      <c r="K55" s="14">
        <v>0.2</v>
      </c>
      <c r="L55" s="15">
        <f t="shared" si="3"/>
        <v>0</v>
      </c>
      <c r="M55" s="16">
        <f t="shared" si="4"/>
        <v>0</v>
      </c>
      <c r="N55" s="17">
        <f t="shared" si="5"/>
        <v>0</v>
      </c>
      <c r="O55" s="17">
        <f t="shared" si="6"/>
        <v>0</v>
      </c>
    </row>
    <row r="56" spans="1:15" s="1" customFormat="1" ht="24">
      <c r="A56" s="10">
        <v>20</v>
      </c>
      <c r="B56" s="11" t="s">
        <v>70</v>
      </c>
      <c r="C56" s="48">
        <v>0</v>
      </c>
      <c r="D56" s="19">
        <v>0.0511113629067286</v>
      </c>
      <c r="E56" s="14">
        <v>0.8</v>
      </c>
      <c r="F56" s="15">
        <f t="shared" si="0"/>
        <v>0</v>
      </c>
      <c r="G56" s="16">
        <f t="shared" si="1"/>
        <v>0</v>
      </c>
      <c r="H56" s="17">
        <f t="shared" si="2"/>
        <v>0</v>
      </c>
      <c r="I56" s="70">
        <v>80</v>
      </c>
      <c r="J56" s="13">
        <v>0.0511113629067286</v>
      </c>
      <c r="K56" s="14">
        <v>0.2</v>
      </c>
      <c r="L56" s="15">
        <f t="shared" si="3"/>
        <v>0.8177818065076576</v>
      </c>
      <c r="M56" s="16">
        <f t="shared" si="4"/>
        <v>0.0008477585487929773</v>
      </c>
      <c r="N56" s="17">
        <f t="shared" si="5"/>
        <v>17.55</v>
      </c>
      <c r="O56" s="17">
        <f t="shared" si="6"/>
        <v>17.55</v>
      </c>
    </row>
    <row r="57" spans="1:15" s="1" customFormat="1" ht="12">
      <c r="A57" s="10"/>
      <c r="B57" s="20" t="s">
        <v>71</v>
      </c>
      <c r="C57" s="49">
        <v>0</v>
      </c>
      <c r="D57" s="19">
        <v>0.0511113629067286</v>
      </c>
      <c r="E57" s="14">
        <v>0.8</v>
      </c>
      <c r="F57" s="15">
        <f t="shared" si="0"/>
        <v>0</v>
      </c>
      <c r="G57" s="16">
        <f t="shared" si="1"/>
        <v>0</v>
      </c>
      <c r="H57" s="17">
        <f t="shared" si="2"/>
        <v>0</v>
      </c>
      <c r="I57" s="62">
        <v>0</v>
      </c>
      <c r="J57" s="13">
        <v>0.0511113629067286</v>
      </c>
      <c r="K57" s="14">
        <v>0.2</v>
      </c>
      <c r="L57" s="15">
        <f t="shared" si="3"/>
        <v>0</v>
      </c>
      <c r="M57" s="16">
        <f t="shared" si="4"/>
        <v>0</v>
      </c>
      <c r="N57" s="17">
        <f t="shared" si="5"/>
        <v>0</v>
      </c>
      <c r="O57" s="17">
        <f t="shared" si="6"/>
        <v>0</v>
      </c>
    </row>
    <row r="58" spans="1:15" s="1" customFormat="1" ht="12">
      <c r="A58" s="50"/>
      <c r="B58" s="20" t="s">
        <v>72</v>
      </c>
      <c r="C58" s="49">
        <v>0</v>
      </c>
      <c r="D58" s="19">
        <v>0.0511113629067286</v>
      </c>
      <c r="E58" s="14">
        <v>0.8</v>
      </c>
      <c r="F58" s="15">
        <f t="shared" si="0"/>
        <v>0</v>
      </c>
      <c r="G58" s="16">
        <f t="shared" si="1"/>
        <v>0</v>
      </c>
      <c r="H58" s="17">
        <f t="shared" si="2"/>
        <v>0</v>
      </c>
      <c r="I58" s="62">
        <v>0</v>
      </c>
      <c r="J58" s="13">
        <v>0.0511113629067286</v>
      </c>
      <c r="K58" s="14">
        <v>0.2</v>
      </c>
      <c r="L58" s="15">
        <f t="shared" si="3"/>
        <v>0</v>
      </c>
      <c r="M58" s="16">
        <f t="shared" si="4"/>
        <v>0</v>
      </c>
      <c r="N58" s="17">
        <f t="shared" si="5"/>
        <v>0</v>
      </c>
      <c r="O58" s="17">
        <f t="shared" si="6"/>
        <v>0</v>
      </c>
    </row>
    <row r="59" spans="1:15" s="1" customFormat="1" ht="12">
      <c r="A59" s="51" t="s">
        <v>73</v>
      </c>
      <c r="B59" s="52"/>
      <c r="C59" s="8">
        <f aca="true" t="shared" si="7" ref="C59:I59">SUM(C4:C58)</f>
        <v>20097</v>
      </c>
      <c r="D59" s="53" t="s">
        <v>74</v>
      </c>
      <c r="E59" s="53" t="s">
        <v>74</v>
      </c>
      <c r="F59" s="8">
        <f t="shared" si="7"/>
        <v>792.537723042378</v>
      </c>
      <c r="G59" s="54">
        <f t="shared" si="7"/>
        <v>0.8215891141175756</v>
      </c>
      <c r="H59" s="55">
        <f t="shared" si="7"/>
        <v>17004.43</v>
      </c>
      <c r="I59" s="8">
        <f t="shared" si="7"/>
        <v>17431</v>
      </c>
      <c r="J59" s="53" t="s">
        <v>74</v>
      </c>
      <c r="K59" s="53" t="s">
        <v>74</v>
      </c>
      <c r="L59" s="8">
        <f aca="true" t="shared" si="8" ref="L59:O59">SUM(L4:L58)</f>
        <v>172.10079897856536</v>
      </c>
      <c r="M59" s="54">
        <f t="shared" si="8"/>
        <v>0.17840935372632827</v>
      </c>
      <c r="N59" s="55">
        <f t="shared" si="8"/>
        <v>3692.5699999999997</v>
      </c>
      <c r="O59" s="55">
        <f t="shared" si="8"/>
        <v>20697.000000000004</v>
      </c>
    </row>
    <row r="60" spans="1:14" s="1" customFormat="1" ht="12.75">
      <c r="A60" s="56"/>
      <c r="B60" s="56"/>
      <c r="C60" s="57"/>
      <c r="D60" s="57"/>
      <c r="E60" s="4"/>
      <c r="F60" s="4"/>
      <c r="G60" s="4"/>
      <c r="H60" s="5"/>
      <c r="I60" s="4"/>
      <c r="J60" s="4"/>
      <c r="K60" s="4"/>
      <c r="L60" s="4"/>
      <c r="M60" s="4"/>
      <c r="N60" s="5"/>
    </row>
    <row r="61" spans="1:15" s="1" customFormat="1" ht="1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</row>
    <row r="62" spans="3:14" s="1" customFormat="1" ht="12">
      <c r="C62" s="4"/>
      <c r="D62" s="4"/>
      <c r="E62" s="4"/>
      <c r="F62" s="4"/>
      <c r="G62" s="4"/>
      <c r="H62" s="5"/>
      <c r="I62" s="4"/>
      <c r="J62" s="4"/>
      <c r="K62" s="4"/>
      <c r="L62" s="4"/>
      <c r="M62" s="4"/>
      <c r="N62" s="5"/>
    </row>
    <row r="63" spans="3:14" s="1" customFormat="1" ht="12">
      <c r="C63" s="4"/>
      <c r="D63" s="4"/>
      <c r="E63" s="4"/>
      <c r="F63" s="4"/>
      <c r="G63" s="4"/>
      <c r="H63" s="5"/>
      <c r="I63" s="4"/>
      <c r="J63" s="4"/>
      <c r="K63" s="4"/>
      <c r="L63" s="4"/>
      <c r="M63" s="4"/>
      <c r="N63" s="5"/>
    </row>
    <row r="64" spans="3:14" s="1" customFormat="1" ht="12">
      <c r="C64" s="4"/>
      <c r="D64" s="4"/>
      <c r="E64" s="4"/>
      <c r="F64" s="4"/>
      <c r="G64" s="4"/>
      <c r="H64" s="5"/>
      <c r="I64" s="4"/>
      <c r="J64" s="4"/>
      <c r="K64" s="4"/>
      <c r="L64" s="71"/>
      <c r="M64" s="4"/>
      <c r="N64" s="5"/>
    </row>
    <row r="65" spans="3:18" s="1" customFormat="1" ht="12">
      <c r="C65" s="4"/>
      <c r="D65" s="4"/>
      <c r="E65" s="4"/>
      <c r="F65" s="4"/>
      <c r="G65" s="4"/>
      <c r="H65" s="71"/>
      <c r="I65" s="4"/>
      <c r="J65" s="4"/>
      <c r="K65" s="4"/>
      <c r="L65" s="72"/>
      <c r="M65" s="4"/>
      <c r="N65" s="5"/>
      <c r="R65" s="73"/>
    </row>
  </sheetData>
  <sheetProtection/>
  <mergeCells count="8">
    <mergeCell ref="A1:O1"/>
    <mergeCell ref="C2:H2"/>
    <mergeCell ref="I2:N2"/>
    <mergeCell ref="A59:B59"/>
    <mergeCell ref="A61:O61"/>
    <mergeCell ref="A2:A3"/>
    <mergeCell ref="B2:B3"/>
    <mergeCell ref="O2:O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gdsczt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lwb</dc:creator>
  <cp:keywords/>
  <dc:description/>
  <cp:lastModifiedBy>胡家颖</cp:lastModifiedBy>
  <cp:lastPrinted>2016-11-23T03:34:45Z</cp:lastPrinted>
  <dcterms:created xsi:type="dcterms:W3CDTF">2014-05-19T08:34:19Z</dcterms:created>
  <dcterms:modified xsi:type="dcterms:W3CDTF">2019-05-20T08:46:21Z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