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975" yWindow="675" windowWidth="17805" windowHeight="11685" firstSheet="10" activeTab="13"/>
  </bookViews>
  <sheets>
    <sheet name="收入" sheetId="1" state="hidden" r:id="rId1"/>
    <sheet name="收入 (3)" sheetId="4" state="hidden" r:id="rId2"/>
    <sheet name="支出" sheetId="2" state="hidden" r:id="rId3"/>
    <sheet name="收入 (2)" sheetId="3" state="hidden" r:id="rId4"/>
    <sheet name="收入 (4)" sheetId="5" state="hidden" r:id="rId5"/>
    <sheet name="收入 (5)" sheetId="6" state="hidden" r:id="rId6"/>
    <sheet name="收入 (6)" sheetId="8" state="hidden" r:id="rId7"/>
    <sheet name="收入 (7)" sheetId="9" state="hidden" r:id="rId8"/>
    <sheet name="收入 (8)" sheetId="10" state="hidden" r:id="rId9"/>
    <sheet name="收入 (9)" sheetId="12" state="hidden" r:id="rId10"/>
    <sheet name="收支预算总表" sheetId="13" r:id="rId11"/>
    <sheet name="附表一" sheetId="16" state="hidden" r:id="rId12"/>
    <sheet name="附表一万元" sheetId="19" r:id="rId13"/>
    <sheet name="附表二 " sheetId="22" r:id="rId14"/>
    <sheet name="附表二 万元" sheetId="20" state="hidden" r:id="rId15"/>
    <sheet name="Sheet3" sheetId="23" r:id="rId16"/>
  </sheets>
  <definedNames>
    <definedName name="_xlnm._FilterDatabase" localSheetId="13" hidden="1">'附表二 '!$A$2:$I$96</definedName>
    <definedName name="_xlnm._FilterDatabase" localSheetId="11" hidden="1">附表一!$A$6:$C$66</definedName>
    <definedName name="_xlnm._FilterDatabase" localSheetId="12" hidden="1">附表一万元!$A$6:$E$66</definedName>
    <definedName name="_xlnm.Print_Area" localSheetId="13">'附表二 '!$A$1:$I$91</definedName>
    <definedName name="_xlnm.Print_Area" localSheetId="14">'附表二 万元'!$A$1:$D$87</definedName>
    <definedName name="_xlnm.Print_Area" localSheetId="11">附表一!$A$1:$B$66</definedName>
    <definedName name="_xlnm.Print_Area" localSheetId="12">附表一万元!$A$1:$D$66</definedName>
    <definedName name="_xlnm.Print_Area" localSheetId="0">收入!$A$2:$O$26</definedName>
    <definedName name="_xlnm.Print_Area" localSheetId="3">'收入 (2)'!$A$1:$M$26</definedName>
    <definedName name="_xlnm.Print_Area" localSheetId="1">'收入 (3)'!$A$1:$M$26</definedName>
    <definedName name="_xlnm.Print_Area" localSheetId="4">'收入 (4)'!$A$1:$I$26,'收入 (4)'!$K$1:$M$26</definedName>
    <definedName name="_xlnm.Print_Area" localSheetId="5">'收入 (5)'!$A$1:$K$16</definedName>
    <definedName name="_xlnm.Print_Area" localSheetId="6">'收入 (6)'!$A$1:$D$16</definedName>
    <definedName name="_xlnm.Print_Area" localSheetId="7">'收入 (7)'!$A$1:$B$158</definedName>
    <definedName name="_xlnm.Print_Area" localSheetId="8">'收入 (8)'!$A$1:$F$87</definedName>
    <definedName name="_xlnm.Print_Area" localSheetId="9">'收入 (9)'!$A$1:$F$87</definedName>
    <definedName name="_xlnm.Print_Area" localSheetId="10">收支预算总表!$A$1:$B$31</definedName>
    <definedName name="_xlnm.Print_Titles" localSheetId="13">'附表二 '!$1:$5</definedName>
    <definedName name="_xlnm.Print_Titles" localSheetId="14">'附表二 万元'!$1:$5</definedName>
    <definedName name="_xlnm.Print_Titles" localSheetId="11">附表一!$1:$5</definedName>
    <definedName name="_xlnm.Print_Titles" localSheetId="12">附表一万元!$1:$5</definedName>
    <definedName name="_xlnm.Print_Titles" localSheetId="7">'收入 (7)'!$1:$4</definedName>
    <definedName name="_xlnm.Print_Titles" localSheetId="8">'收入 (8)'!$1:$4</definedName>
    <definedName name="_xlnm.Print_Titles" localSheetId="9">'收入 (9)'!$1:$4</definedName>
    <definedName name="_xlnm.Print_Titles" localSheetId="10">收支预算总表!$1:$4</definedName>
  </definedNames>
  <calcPr calcId="145621" fullPrecision="0"/>
</workbook>
</file>

<file path=xl/calcChain.xml><?xml version="1.0" encoding="utf-8"?>
<calcChain xmlns="http://schemas.openxmlformats.org/spreadsheetml/2006/main">
  <c r="I101" i="22" l="1"/>
  <c r="G90" i="22"/>
  <c r="G89" i="22" s="1"/>
  <c r="D90" i="22"/>
  <c r="D89" i="22" s="1"/>
  <c r="F89" i="22"/>
  <c r="E89" i="22"/>
  <c r="C89" i="22"/>
  <c r="B89" i="22"/>
  <c r="G88" i="22"/>
  <c r="D88" i="22"/>
  <c r="G87" i="22"/>
  <c r="D87" i="22"/>
  <c r="H87" i="22" s="1"/>
  <c r="H86" i="22"/>
  <c r="G86" i="22"/>
  <c r="D86" i="22"/>
  <c r="G85" i="22"/>
  <c r="H85" i="22" s="1"/>
  <c r="D85" i="22"/>
  <c r="I84" i="22"/>
  <c r="F84" i="22"/>
  <c r="E84" i="22"/>
  <c r="C84" i="22"/>
  <c r="B84" i="22"/>
  <c r="G83" i="22"/>
  <c r="G81" i="22" s="1"/>
  <c r="D83" i="22"/>
  <c r="G82" i="22"/>
  <c r="D82" i="22"/>
  <c r="H82" i="22" s="1"/>
  <c r="I81" i="22"/>
  <c r="F81" i="22"/>
  <c r="E81" i="22"/>
  <c r="C81" i="22"/>
  <c r="B81" i="22"/>
  <c r="G80" i="22"/>
  <c r="D80" i="22"/>
  <c r="H80" i="22" s="1"/>
  <c r="H79" i="22" s="1"/>
  <c r="G79" i="22"/>
  <c r="F79" i="22"/>
  <c r="E79" i="22"/>
  <c r="D79" i="22"/>
  <c r="C79" i="22"/>
  <c r="B79" i="22"/>
  <c r="G78" i="22"/>
  <c r="D78" i="22"/>
  <c r="H78" i="22" s="1"/>
  <c r="G77" i="22"/>
  <c r="D77" i="22"/>
  <c r="H77" i="22" s="1"/>
  <c r="G76" i="22"/>
  <c r="H76" i="22" s="1"/>
  <c r="D76" i="22"/>
  <c r="F75" i="22"/>
  <c r="E75" i="22"/>
  <c r="D75" i="22"/>
  <c r="C75" i="22"/>
  <c r="B75" i="22"/>
  <c r="G74" i="22"/>
  <c r="D74" i="22"/>
  <c r="H74" i="22" s="1"/>
  <c r="G73" i="22"/>
  <c r="D73" i="22"/>
  <c r="H73" i="22" s="1"/>
  <c r="F72" i="22"/>
  <c r="E72" i="22"/>
  <c r="C72" i="22"/>
  <c r="B72" i="22"/>
  <c r="D71" i="22"/>
  <c r="D70" i="22"/>
  <c r="D69" i="22"/>
  <c r="D68" i="22"/>
  <c r="D67" i="22"/>
  <c r="D66" i="22"/>
  <c r="D65" i="22"/>
  <c r="D64" i="22"/>
  <c r="D63" i="22"/>
  <c r="D62" i="22"/>
  <c r="D61" i="22"/>
  <c r="D60" i="22"/>
  <c r="G59" i="22"/>
  <c r="C59" i="22"/>
  <c r="B59" i="22"/>
  <c r="G58" i="22"/>
  <c r="D58" i="22"/>
  <c r="H58" i="22" s="1"/>
  <c r="G57" i="22"/>
  <c r="D57" i="22"/>
  <c r="H57" i="22" s="1"/>
  <c r="G56" i="22"/>
  <c r="D56" i="22"/>
  <c r="G55" i="22"/>
  <c r="D55" i="22"/>
  <c r="H55" i="22" s="1"/>
  <c r="H54" i="22"/>
  <c r="G54" i="22"/>
  <c r="D54" i="22"/>
  <c r="G53" i="22"/>
  <c r="H53" i="22" s="1"/>
  <c r="D53" i="22"/>
  <c r="G52" i="22"/>
  <c r="D52" i="22"/>
  <c r="H52" i="22" s="1"/>
  <c r="G51" i="22"/>
  <c r="D51" i="22"/>
  <c r="G50" i="22"/>
  <c r="D50" i="22"/>
  <c r="H50" i="22" s="1"/>
  <c r="G49" i="22"/>
  <c r="D49" i="22"/>
  <c r="H49" i="22" s="1"/>
  <c r="I48" i="22"/>
  <c r="F48" i="22"/>
  <c r="E48" i="22"/>
  <c r="C48" i="22"/>
  <c r="B48" i="22"/>
  <c r="G47" i="22"/>
  <c r="D47" i="22"/>
  <c r="H47" i="22" s="1"/>
  <c r="G46" i="22"/>
  <c r="G45" i="22" s="1"/>
  <c r="D46" i="22"/>
  <c r="F45" i="22"/>
  <c r="E45" i="22"/>
  <c r="C45" i="22"/>
  <c r="B45" i="22"/>
  <c r="G44" i="22"/>
  <c r="G43" i="22" s="1"/>
  <c r="D44" i="22"/>
  <c r="D43" i="22" s="1"/>
  <c r="F43" i="22"/>
  <c r="E43" i="22"/>
  <c r="C43" i="22"/>
  <c r="B43" i="22"/>
  <c r="G42" i="22"/>
  <c r="G40" i="22" s="1"/>
  <c r="D42" i="22"/>
  <c r="D40" i="22" s="1"/>
  <c r="G41" i="22"/>
  <c r="D41" i="22"/>
  <c r="H41" i="22" s="1"/>
  <c r="I40" i="22"/>
  <c r="I91" i="22" s="1"/>
  <c r="F40" i="22"/>
  <c r="E40" i="22"/>
  <c r="C40" i="22"/>
  <c r="B40" i="22"/>
  <c r="G39" i="22"/>
  <c r="D39" i="22"/>
  <c r="H39" i="22" s="1"/>
  <c r="H38" i="22" s="1"/>
  <c r="G38" i="22"/>
  <c r="F38" i="22"/>
  <c r="E38" i="22"/>
  <c r="C38" i="22"/>
  <c r="B38" i="22"/>
  <c r="G37" i="22"/>
  <c r="D37" i="22"/>
  <c r="H37" i="22" s="1"/>
  <c r="H36" i="22"/>
  <c r="G36" i="22"/>
  <c r="D36" i="22"/>
  <c r="G35" i="22"/>
  <c r="F35" i="22"/>
  <c r="E35" i="22"/>
  <c r="C35" i="22"/>
  <c r="B35" i="22"/>
  <c r="G34" i="22"/>
  <c r="D34" i="22"/>
  <c r="H34" i="22" s="1"/>
  <c r="G33" i="22"/>
  <c r="D33" i="22"/>
  <c r="H33" i="22" s="1"/>
  <c r="G32" i="22"/>
  <c r="D32" i="22"/>
  <c r="H32" i="22" s="1"/>
  <c r="H31" i="22"/>
  <c r="G31" i="22"/>
  <c r="D31" i="22"/>
  <c r="G30" i="22"/>
  <c r="D30" i="22"/>
  <c r="H30" i="22" s="1"/>
  <c r="G29" i="22"/>
  <c r="D29" i="22"/>
  <c r="G28" i="22"/>
  <c r="H28" i="22" s="1"/>
  <c r="D28" i="22"/>
  <c r="G27" i="22"/>
  <c r="G26" i="22" s="1"/>
  <c r="D27" i="22"/>
  <c r="H27" i="22" s="1"/>
  <c r="F26" i="22"/>
  <c r="E26" i="22"/>
  <c r="C26" i="22"/>
  <c r="B26" i="22"/>
  <c r="G25" i="22"/>
  <c r="D25" i="22"/>
  <c r="H25" i="22" s="1"/>
  <c r="H24" i="22"/>
  <c r="G24" i="22"/>
  <c r="D24" i="22"/>
  <c r="G23" i="22"/>
  <c r="H23" i="22" s="1"/>
  <c r="D23" i="22"/>
  <c r="G22" i="22"/>
  <c r="D22" i="22"/>
  <c r="H22" i="22" s="1"/>
  <c r="G21" i="22"/>
  <c r="D21" i="22"/>
  <c r="G20" i="22"/>
  <c r="D20" i="22"/>
  <c r="H20" i="22" s="1"/>
  <c r="G19" i="22"/>
  <c r="D19" i="22"/>
  <c r="H19" i="22" s="1"/>
  <c r="G18" i="22"/>
  <c r="G17" i="22" s="1"/>
  <c r="D18" i="22"/>
  <c r="F17" i="22"/>
  <c r="E17" i="22"/>
  <c r="C17" i="22"/>
  <c r="B17" i="22"/>
  <c r="G16" i="22"/>
  <c r="D16" i="22"/>
  <c r="H16" i="22" s="1"/>
  <c r="G15" i="22"/>
  <c r="D15" i="22"/>
  <c r="H15" i="22" s="1"/>
  <c r="G14" i="22"/>
  <c r="G13" i="22" s="1"/>
  <c r="D14" i="22"/>
  <c r="F13" i="22"/>
  <c r="E13" i="22"/>
  <c r="C13" i="22"/>
  <c r="B13" i="22"/>
  <c r="G12" i="22"/>
  <c r="D12" i="22"/>
  <c r="H12" i="22" s="1"/>
  <c r="G11" i="22"/>
  <c r="D11" i="22"/>
  <c r="H11" i="22" s="1"/>
  <c r="G10" i="22"/>
  <c r="D10" i="22"/>
  <c r="G9" i="22"/>
  <c r="D9" i="22"/>
  <c r="F8" i="22"/>
  <c r="E8" i="22"/>
  <c r="C8" i="22"/>
  <c r="B8" i="22"/>
  <c r="H7" i="22"/>
  <c r="H6" i="22" s="1"/>
  <c r="G7" i="22"/>
  <c r="D7" i="22"/>
  <c r="G6" i="22"/>
  <c r="F6" i="22"/>
  <c r="E6" i="22"/>
  <c r="D6" i="22"/>
  <c r="C6" i="22"/>
  <c r="B6" i="22"/>
  <c r="C91" i="22" l="1"/>
  <c r="D48" i="22"/>
  <c r="G75" i="22"/>
  <c r="G8" i="22"/>
  <c r="F91" i="22"/>
  <c r="D26" i="22"/>
  <c r="D35" i="22"/>
  <c r="H44" i="22"/>
  <c r="H43" i="22" s="1"/>
  <c r="G48" i="22"/>
  <c r="D59" i="22"/>
  <c r="H59" i="22" s="1"/>
  <c r="H90" i="22"/>
  <c r="H89" i="22" s="1"/>
  <c r="G84" i="22"/>
  <c r="D8" i="22"/>
  <c r="H35" i="22"/>
  <c r="D38" i="22"/>
  <c r="E91" i="22"/>
  <c r="H10" i="22"/>
  <c r="B91" i="22"/>
  <c r="H14" i="22"/>
  <c r="H13" i="22" s="1"/>
  <c r="H18" i="22"/>
  <c r="H21" i="22"/>
  <c r="D45" i="22"/>
  <c r="H51" i="22"/>
  <c r="H56" i="22"/>
  <c r="G72" i="22"/>
  <c r="G91" i="22" s="1"/>
  <c r="H83" i="22"/>
  <c r="D84" i="22"/>
  <c r="H88" i="22"/>
  <c r="H72" i="22"/>
  <c r="H75" i="22"/>
  <c r="H81" i="22"/>
  <c r="H84" i="22"/>
  <c r="D72" i="22"/>
  <c r="H9" i="22"/>
  <c r="H8" i="22" s="1"/>
  <c r="D13" i="22"/>
  <c r="D17" i="22"/>
  <c r="D91" i="22" s="1"/>
  <c r="H29" i="22"/>
  <c r="H26" i="22" s="1"/>
  <c r="H42" i="22"/>
  <c r="H40" i="22" s="1"/>
  <c r="H46" i="22"/>
  <c r="H45" i="22" s="1"/>
  <c r="D81" i="22"/>
  <c r="H48" i="22" l="1"/>
  <c r="H17" i="22"/>
  <c r="H91" i="22" s="1"/>
  <c r="B21" i="13"/>
  <c r="C29" i="19" l="1"/>
  <c r="D53" i="19"/>
  <c r="C8" i="19"/>
  <c r="C9" i="19"/>
  <c r="C11" i="19"/>
  <c r="C12" i="19"/>
  <c r="C13" i="19"/>
  <c r="C15" i="19"/>
  <c r="C16" i="19"/>
  <c r="C17" i="19"/>
  <c r="C19" i="19"/>
  <c r="C20" i="19"/>
  <c r="C21" i="19"/>
  <c r="C23" i="19"/>
  <c r="C24" i="19"/>
  <c r="C25" i="19"/>
  <c r="C27" i="19"/>
  <c r="C28" i="19"/>
  <c r="C31" i="19"/>
  <c r="C32" i="19"/>
  <c r="C33" i="19"/>
  <c r="C35" i="19"/>
  <c r="C36" i="19"/>
  <c r="C37" i="19"/>
  <c r="C39" i="19"/>
  <c r="C40" i="19"/>
  <c r="C41" i="19"/>
  <c r="C43" i="19"/>
  <c r="C44" i="19"/>
  <c r="C45" i="19"/>
  <c r="C47" i="19"/>
  <c r="C48" i="19"/>
  <c r="C49" i="19"/>
  <c r="C51" i="19"/>
  <c r="C55" i="19"/>
  <c r="C56" i="19"/>
  <c r="C57" i="19"/>
  <c r="C59" i="19"/>
  <c r="C60" i="19"/>
  <c r="C61" i="19"/>
  <c r="C63" i="19"/>
  <c r="C64" i="19"/>
  <c r="C65" i="19"/>
  <c r="C7" i="19"/>
  <c r="C86" i="20"/>
  <c r="C85" i="20" s="1"/>
  <c r="C83" i="20"/>
  <c r="C84" i="20"/>
  <c r="C80" i="20"/>
  <c r="C79" i="20"/>
  <c r="C77" i="20"/>
  <c r="C76" i="20" s="1"/>
  <c r="C74" i="20"/>
  <c r="C75" i="20"/>
  <c r="C73" i="20"/>
  <c r="C71" i="20"/>
  <c r="C70" i="20"/>
  <c r="C55" i="20"/>
  <c r="C49" i="20"/>
  <c r="C50" i="20"/>
  <c r="C51" i="20"/>
  <c r="C52" i="20"/>
  <c r="C53" i="20"/>
  <c r="C48" i="20"/>
  <c r="C46" i="20"/>
  <c r="C45" i="20"/>
  <c r="C43" i="20"/>
  <c r="C42" i="20" s="1"/>
  <c r="C41" i="20"/>
  <c r="C40" i="20"/>
  <c r="C38" i="20"/>
  <c r="C37" i="20" s="1"/>
  <c r="C36" i="20"/>
  <c r="C35" i="20"/>
  <c r="C34" i="20" s="1"/>
  <c r="C33" i="20"/>
  <c r="C28" i="20"/>
  <c r="C29" i="20"/>
  <c r="C27" i="20"/>
  <c r="C25" i="20"/>
  <c r="C19" i="20"/>
  <c r="C20" i="20"/>
  <c r="C21" i="20"/>
  <c r="C22" i="20"/>
  <c r="C23" i="20"/>
  <c r="C18" i="20"/>
  <c r="C15" i="20"/>
  <c r="C14" i="20"/>
  <c r="C10" i="20"/>
  <c r="C11" i="20"/>
  <c r="C9" i="20"/>
  <c r="C7" i="20"/>
  <c r="C6" i="20" s="1"/>
  <c r="D85" i="20"/>
  <c r="D81" i="20"/>
  <c r="D78" i="20"/>
  <c r="D76" i="20"/>
  <c r="D72" i="20"/>
  <c r="D69" i="20"/>
  <c r="C56" i="20"/>
  <c r="D44" i="20"/>
  <c r="D42" i="20"/>
  <c r="D39" i="20"/>
  <c r="D37" i="20"/>
  <c r="D34" i="20"/>
  <c r="D13" i="20"/>
  <c r="D6" i="20"/>
  <c r="D58" i="20"/>
  <c r="D59" i="20"/>
  <c r="D60" i="20"/>
  <c r="D61" i="20"/>
  <c r="D62" i="20"/>
  <c r="D63" i="20"/>
  <c r="D64" i="20"/>
  <c r="D65" i="20"/>
  <c r="D66" i="20"/>
  <c r="D67" i="20"/>
  <c r="D68" i="20"/>
  <c r="D57" i="20"/>
  <c r="D54" i="20"/>
  <c r="D47" i="20" s="1"/>
  <c r="D32" i="20"/>
  <c r="D31" i="20"/>
  <c r="D30" i="20"/>
  <c r="D24" i="20"/>
  <c r="D17" i="20" s="1"/>
  <c r="D12" i="20"/>
  <c r="D8" i="20" s="1"/>
  <c r="D26" i="20" l="1"/>
  <c r="D56" i="20"/>
  <c r="C13" i="20"/>
  <c r="C78" i="20"/>
  <c r="C69" i="20"/>
  <c r="C72" i="20"/>
  <c r="D87" i="20"/>
  <c r="C26" i="20"/>
  <c r="C47" i="20"/>
  <c r="C17" i="20"/>
  <c r="C39" i="20"/>
  <c r="C44" i="20"/>
  <c r="C8" i="20"/>
  <c r="B82" i="20"/>
  <c r="C82" i="20" s="1"/>
  <c r="C81" i="20" s="1"/>
  <c r="C87" i="20" l="1"/>
  <c r="E8" i="19"/>
  <c r="E9" i="19"/>
  <c r="E11" i="19"/>
  <c r="E12" i="19"/>
  <c r="E13" i="19"/>
  <c r="E15" i="19"/>
  <c r="E16" i="19"/>
  <c r="E17" i="19"/>
  <c r="E19" i="19"/>
  <c r="E20" i="19"/>
  <c r="E21" i="19"/>
  <c r="E23" i="19"/>
  <c r="E24" i="19"/>
  <c r="E25" i="19"/>
  <c r="E27" i="19"/>
  <c r="E28" i="19"/>
  <c r="E29" i="19"/>
  <c r="E31" i="19"/>
  <c r="E32" i="19"/>
  <c r="E33" i="19"/>
  <c r="E35" i="19"/>
  <c r="E36" i="19"/>
  <c r="E37" i="19"/>
  <c r="E39" i="19"/>
  <c r="E40" i="19"/>
  <c r="E41" i="19"/>
  <c r="E43" i="19"/>
  <c r="E44" i="19"/>
  <c r="E45" i="19"/>
  <c r="E47" i="19"/>
  <c r="E48" i="19"/>
  <c r="E49" i="19"/>
  <c r="E51" i="19"/>
  <c r="E53" i="19"/>
  <c r="E55" i="19"/>
  <c r="E56" i="19"/>
  <c r="E57" i="19"/>
  <c r="E59" i="19"/>
  <c r="E60" i="19"/>
  <c r="E61" i="19"/>
  <c r="E63" i="19"/>
  <c r="E64" i="19"/>
  <c r="E65" i="19"/>
  <c r="E7" i="19"/>
  <c r="E20" i="20"/>
  <c r="E21" i="20"/>
  <c r="E22" i="20"/>
  <c r="E23" i="20"/>
  <c r="E24" i="20"/>
  <c r="E25" i="20"/>
  <c r="E27" i="20"/>
  <c r="E28" i="20"/>
  <c r="E29" i="20"/>
  <c r="E30" i="20"/>
  <c r="E31" i="20"/>
  <c r="E32" i="20"/>
  <c r="E33" i="20"/>
  <c r="E35" i="20"/>
  <c r="E36" i="20"/>
  <c r="E38" i="20"/>
  <c r="E40" i="20"/>
  <c r="E41" i="20"/>
  <c r="E43" i="20"/>
  <c r="E45" i="20"/>
  <c r="E46" i="20"/>
  <c r="E48" i="20"/>
  <c r="E49" i="20"/>
  <c r="E50" i="20"/>
  <c r="E51" i="20"/>
  <c r="E52" i="20"/>
  <c r="E53" i="20"/>
  <c r="E54" i="20"/>
  <c r="E55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70" i="20"/>
  <c r="E71" i="20"/>
  <c r="E73" i="20"/>
  <c r="E74" i="20"/>
  <c r="E75" i="20"/>
  <c r="E77" i="20"/>
  <c r="E79" i="20"/>
  <c r="E80" i="20"/>
  <c r="E82" i="20"/>
  <c r="E83" i="20"/>
  <c r="E84" i="20"/>
  <c r="E86" i="20"/>
  <c r="E7" i="20"/>
  <c r="E9" i="20"/>
  <c r="E10" i="20"/>
  <c r="E11" i="20"/>
  <c r="E12" i="20"/>
  <c r="E14" i="20"/>
  <c r="E15" i="20"/>
  <c r="E16" i="20"/>
  <c r="E18" i="20"/>
  <c r="E19" i="20"/>
  <c r="B85" i="20"/>
  <c r="E85" i="20" s="1"/>
  <c r="B81" i="20"/>
  <c r="E81" i="20" s="1"/>
  <c r="B78" i="20"/>
  <c r="E78" i="20" s="1"/>
  <c r="B76" i="20"/>
  <c r="E76" i="20" s="1"/>
  <c r="B72" i="20"/>
  <c r="E72" i="20" s="1"/>
  <c r="B69" i="20"/>
  <c r="E69" i="20" s="1"/>
  <c r="B56" i="20"/>
  <c r="E56" i="20" s="1"/>
  <c r="B47" i="20"/>
  <c r="E47" i="20" s="1"/>
  <c r="B44" i="20"/>
  <c r="E44" i="20" s="1"/>
  <c r="B42" i="20"/>
  <c r="E42" i="20" s="1"/>
  <c r="B39" i="20"/>
  <c r="E39" i="20" s="1"/>
  <c r="B37" i="20"/>
  <c r="E37" i="20" s="1"/>
  <c r="B34" i="20"/>
  <c r="E34" i="20" s="1"/>
  <c r="B26" i="20"/>
  <c r="E26" i="20" s="1"/>
  <c r="B17" i="20"/>
  <c r="E17" i="20" s="1"/>
  <c r="B13" i="20"/>
  <c r="E13" i="20" s="1"/>
  <c r="B8" i="20"/>
  <c r="E8" i="20" s="1"/>
  <c r="B6" i="20"/>
  <c r="E6" i="20" s="1"/>
  <c r="B62" i="19"/>
  <c r="B58" i="19"/>
  <c r="C58" i="19" s="1"/>
  <c r="B54" i="19"/>
  <c r="C54" i="19" s="1"/>
  <c r="B52" i="19"/>
  <c r="B50" i="19"/>
  <c r="C50" i="19" s="1"/>
  <c r="B46" i="19"/>
  <c r="B42" i="19"/>
  <c r="B38" i="19"/>
  <c r="B34" i="19"/>
  <c r="B30" i="19"/>
  <c r="C30" i="19" s="1"/>
  <c r="B26" i="19"/>
  <c r="B22" i="19"/>
  <c r="C22" i="19" s="1"/>
  <c r="B18" i="19"/>
  <c r="B14" i="19"/>
  <c r="C14" i="19" s="1"/>
  <c r="B10" i="19"/>
  <c r="C10" i="19" s="1"/>
  <c r="B6" i="19"/>
  <c r="C6" i="19" s="1"/>
  <c r="C23" i="13"/>
  <c r="C24" i="13"/>
  <c r="C25" i="13"/>
  <c r="C22" i="13"/>
  <c r="C18" i="13"/>
  <c r="C19" i="13"/>
  <c r="C20" i="13"/>
  <c r="C17" i="13"/>
  <c r="E50" i="19" l="1"/>
  <c r="E30" i="19"/>
  <c r="E18" i="19"/>
  <c r="C18" i="19"/>
  <c r="E62" i="19"/>
  <c r="C62" i="19"/>
  <c r="E14" i="19"/>
  <c r="E10" i="19"/>
  <c r="E38" i="19"/>
  <c r="C38" i="19"/>
  <c r="E52" i="19"/>
  <c r="D52" i="19"/>
  <c r="D66" i="19" s="1"/>
  <c r="E58" i="19"/>
  <c r="E42" i="19"/>
  <c r="C42" i="19"/>
  <c r="E54" i="19"/>
  <c r="E46" i="19"/>
  <c r="C46" i="19"/>
  <c r="E34" i="19"/>
  <c r="C34" i="19"/>
  <c r="E26" i="19"/>
  <c r="C26" i="19"/>
  <c r="E22" i="19"/>
  <c r="B66" i="19"/>
  <c r="E66" i="19" s="1"/>
  <c r="B87" i="20"/>
  <c r="E87" i="20" s="1"/>
  <c r="D91" i="20" l="1"/>
  <c r="C66" i="19"/>
  <c r="B12" i="13"/>
  <c r="B26" i="13"/>
  <c r="B16" i="13"/>
  <c r="C91" i="20" l="1"/>
  <c r="B62" i="16"/>
  <c r="B58" i="16"/>
  <c r="B54" i="16"/>
  <c r="B52" i="16"/>
  <c r="B50" i="16"/>
  <c r="B46" i="16"/>
  <c r="B42" i="16"/>
  <c r="B38" i="16"/>
  <c r="B34" i="16"/>
  <c r="B30" i="16"/>
  <c r="B26" i="16"/>
  <c r="B22" i="16"/>
  <c r="B18" i="16"/>
  <c r="B14" i="16"/>
  <c r="B10" i="16"/>
  <c r="B6" i="16"/>
  <c r="B15" i="13"/>
  <c r="B9" i="13"/>
  <c r="B31" i="13" s="1"/>
  <c r="B6" i="13"/>
  <c r="F72" i="12"/>
  <c r="F55" i="12"/>
  <c r="B83" i="12"/>
  <c r="C123" i="12" s="1"/>
  <c r="B55" i="12"/>
  <c r="B48" i="12"/>
  <c r="F43" i="12"/>
  <c r="C84" i="12" s="1"/>
  <c r="F38" i="12"/>
  <c r="C157" i="12"/>
  <c r="C156" i="12"/>
  <c r="C155" i="12"/>
  <c r="C154" i="12"/>
  <c r="C152" i="12"/>
  <c r="C151" i="12"/>
  <c r="C150" i="12"/>
  <c r="C149" i="12"/>
  <c r="C147" i="12"/>
  <c r="C146" i="12"/>
  <c r="C144" i="12"/>
  <c r="C143" i="12"/>
  <c r="C142" i="12"/>
  <c r="C141" i="12"/>
  <c r="C140" i="12"/>
  <c r="C138" i="12"/>
  <c r="C137" i="12"/>
  <c r="C135" i="12"/>
  <c r="C134" i="12"/>
  <c r="C133" i="12"/>
  <c r="C132" i="12"/>
  <c r="C131" i="12"/>
  <c r="C130" i="12"/>
  <c r="C129" i="12"/>
  <c r="C128" i="12"/>
  <c r="C127" i="12"/>
  <c r="C126" i="12"/>
  <c r="C125" i="12"/>
  <c r="C124" i="12"/>
  <c r="C122" i="12"/>
  <c r="C121" i="12"/>
  <c r="C120" i="12"/>
  <c r="C119" i="12"/>
  <c r="C118" i="12"/>
  <c r="C117" i="12"/>
  <c r="C116" i="12"/>
  <c r="C114" i="12"/>
  <c r="C113" i="12"/>
  <c r="C111" i="12"/>
  <c r="C109" i="12"/>
  <c r="C108" i="12"/>
  <c r="C106" i="12"/>
  <c r="C104" i="12"/>
  <c r="C103" i="12"/>
  <c r="C101" i="12"/>
  <c r="C100" i="12"/>
  <c r="C99" i="12"/>
  <c r="C98" i="12"/>
  <c r="C97" i="12"/>
  <c r="C96" i="12"/>
  <c r="C94" i="12"/>
  <c r="C93" i="12"/>
  <c r="C92" i="12"/>
  <c r="C91" i="12"/>
  <c r="C90" i="12"/>
  <c r="C89" i="12"/>
  <c r="C87" i="12"/>
  <c r="C86" i="12"/>
  <c r="C85" i="12"/>
  <c r="C83" i="12"/>
  <c r="C153" i="12"/>
  <c r="C82" i="12"/>
  <c r="C81" i="12"/>
  <c r="C80" i="12"/>
  <c r="C78" i="12"/>
  <c r="F67" i="12"/>
  <c r="C148" i="12" s="1"/>
  <c r="C75" i="12"/>
  <c r="F64" i="12"/>
  <c r="C145" i="12" s="1"/>
  <c r="C74" i="12"/>
  <c r="C73" i="12"/>
  <c r="F62" i="12"/>
  <c r="F31" i="12"/>
  <c r="C72" i="12" s="1"/>
  <c r="C71" i="12"/>
  <c r="C70" i="12"/>
  <c r="C69" i="12"/>
  <c r="F58" i="12"/>
  <c r="C139" i="12" s="1"/>
  <c r="F27" i="12"/>
  <c r="C68" i="12" s="1"/>
  <c r="C67" i="12"/>
  <c r="C66" i="12"/>
  <c r="C136" i="12"/>
  <c r="C65" i="12"/>
  <c r="F23" i="12"/>
  <c r="C64" i="12" s="1"/>
  <c r="C63" i="12"/>
  <c r="F21" i="12"/>
  <c r="C62" i="12" s="1"/>
  <c r="C61" i="12"/>
  <c r="F19" i="12"/>
  <c r="C60" i="12" s="1"/>
  <c r="C59" i="12"/>
  <c r="C58" i="12"/>
  <c r="C57" i="12"/>
  <c r="F15" i="12"/>
  <c r="C56" i="12" s="1"/>
  <c r="C55" i="12"/>
  <c r="C54" i="12"/>
  <c r="C53" i="12"/>
  <c r="F11" i="12"/>
  <c r="C52" i="12" s="1"/>
  <c r="C51" i="12"/>
  <c r="C50" i="12"/>
  <c r="C49" i="12"/>
  <c r="F7" i="12"/>
  <c r="C48" i="12" s="1"/>
  <c r="C47" i="12"/>
  <c r="C46" i="12"/>
  <c r="C45" i="12"/>
  <c r="B75" i="12"/>
  <c r="C115" i="12" s="1"/>
  <c r="B44" i="12"/>
  <c r="C44" i="12" s="1"/>
  <c r="C43" i="12"/>
  <c r="C42" i="12"/>
  <c r="B72" i="12"/>
  <c r="C112" i="12" s="1"/>
  <c r="C41" i="12"/>
  <c r="B40" i="12"/>
  <c r="C40" i="12" s="1"/>
  <c r="B70" i="12"/>
  <c r="C110" i="12" s="1"/>
  <c r="C39" i="12"/>
  <c r="C38" i="12"/>
  <c r="C37" i="12"/>
  <c r="B67" i="12"/>
  <c r="C107" i="12" s="1"/>
  <c r="B36" i="12"/>
  <c r="C36" i="12" s="1"/>
  <c r="C35" i="12"/>
  <c r="B65" i="12"/>
  <c r="C105" i="12" s="1"/>
  <c r="C34" i="12"/>
  <c r="C33" i="12"/>
  <c r="B32" i="12"/>
  <c r="C32" i="12" s="1"/>
  <c r="B62" i="12"/>
  <c r="C102" i="12" s="1"/>
  <c r="C31" i="12"/>
  <c r="C30" i="12"/>
  <c r="C29" i="12"/>
  <c r="B28" i="12"/>
  <c r="C28" i="12" s="1"/>
  <c r="C27" i="12"/>
  <c r="C26" i="12"/>
  <c r="C25" i="12"/>
  <c r="C95" i="12"/>
  <c r="B24" i="12"/>
  <c r="C24" i="12" s="1"/>
  <c r="C23" i="12"/>
  <c r="C22" i="12"/>
  <c r="C21" i="12"/>
  <c r="B20" i="12"/>
  <c r="C20" i="12" s="1"/>
  <c r="C19" i="12"/>
  <c r="C18" i="12"/>
  <c r="C88" i="12"/>
  <c r="C17" i="12"/>
  <c r="B16" i="12"/>
  <c r="B12" i="12"/>
  <c r="B9" i="12"/>
  <c r="C79" i="12"/>
  <c r="F36" i="12"/>
  <c r="B6" i="12"/>
  <c r="C157" i="10"/>
  <c r="C156" i="10"/>
  <c r="C155" i="10"/>
  <c r="C154" i="10"/>
  <c r="F82" i="10"/>
  <c r="C153" i="10" s="1"/>
  <c r="C152" i="10"/>
  <c r="C151" i="10"/>
  <c r="C150" i="10"/>
  <c r="C149" i="10"/>
  <c r="F77" i="10"/>
  <c r="C148" i="10" s="1"/>
  <c r="C147" i="10"/>
  <c r="C146" i="10"/>
  <c r="F74" i="10"/>
  <c r="C145" i="10" s="1"/>
  <c r="C144" i="10"/>
  <c r="F72" i="10"/>
  <c r="C143" i="10" s="1"/>
  <c r="C142" i="10"/>
  <c r="C141" i="10"/>
  <c r="C140" i="10"/>
  <c r="F68" i="10"/>
  <c r="C139" i="10" s="1"/>
  <c r="C138" i="10"/>
  <c r="C137" i="10"/>
  <c r="F65" i="10"/>
  <c r="C136" i="10" s="1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F52" i="10"/>
  <c r="C123" i="10" s="1"/>
  <c r="C122" i="10"/>
  <c r="C121" i="10"/>
  <c r="C120" i="10"/>
  <c r="C119" i="10"/>
  <c r="C118" i="10"/>
  <c r="C117" i="10"/>
  <c r="C116" i="10"/>
  <c r="F44" i="10"/>
  <c r="C115" i="10" s="1"/>
  <c r="C114" i="10"/>
  <c r="C113" i="10"/>
  <c r="F41" i="10"/>
  <c r="C112" i="10" s="1"/>
  <c r="C111" i="10"/>
  <c r="F39" i="10"/>
  <c r="C110" i="10" s="1"/>
  <c r="C109" i="10"/>
  <c r="C108" i="10"/>
  <c r="F36" i="10"/>
  <c r="C107" i="10" s="1"/>
  <c r="C106" i="10"/>
  <c r="F34" i="10"/>
  <c r="C105" i="10" s="1"/>
  <c r="C104" i="10"/>
  <c r="C103" i="10"/>
  <c r="F31" i="10"/>
  <c r="C102" i="10" s="1"/>
  <c r="C101" i="10"/>
  <c r="C100" i="10"/>
  <c r="C99" i="10"/>
  <c r="C98" i="10"/>
  <c r="C97" i="10"/>
  <c r="C96" i="10"/>
  <c r="F24" i="10"/>
  <c r="C95" i="10" s="1"/>
  <c r="C94" i="10"/>
  <c r="C93" i="10"/>
  <c r="C92" i="10"/>
  <c r="C91" i="10"/>
  <c r="C90" i="10"/>
  <c r="C89" i="10"/>
  <c r="F17" i="10"/>
  <c r="C88" i="10" s="1"/>
  <c r="C87" i="10"/>
  <c r="C86" i="10"/>
  <c r="C85" i="10"/>
  <c r="F13" i="10"/>
  <c r="C84" i="10" s="1"/>
  <c r="C83" i="10"/>
  <c r="C82" i="10"/>
  <c r="C81" i="10"/>
  <c r="C80" i="10"/>
  <c r="F8" i="10"/>
  <c r="C79" i="10" s="1"/>
  <c r="C78" i="10"/>
  <c r="F6" i="10"/>
  <c r="C77" i="10" s="1"/>
  <c r="C75" i="10"/>
  <c r="C74" i="10"/>
  <c r="C73" i="10"/>
  <c r="B72" i="10"/>
  <c r="C72" i="10" s="1"/>
  <c r="C71" i="10"/>
  <c r="C70" i="10"/>
  <c r="C69" i="10"/>
  <c r="B68" i="10"/>
  <c r="C68" i="10" s="1"/>
  <c r="C67" i="10"/>
  <c r="C66" i="10"/>
  <c r="C65" i="10"/>
  <c r="C64" i="10"/>
  <c r="B64" i="10"/>
  <c r="C63" i="10"/>
  <c r="B62" i="10"/>
  <c r="C62" i="10" s="1"/>
  <c r="C61" i="10"/>
  <c r="B60" i="10"/>
  <c r="C60" i="10" s="1"/>
  <c r="C59" i="10"/>
  <c r="C58" i="10"/>
  <c r="C57" i="10"/>
  <c r="B56" i="10"/>
  <c r="C56" i="10" s="1"/>
  <c r="C55" i="10"/>
  <c r="C54" i="10"/>
  <c r="C53" i="10"/>
  <c r="B52" i="10"/>
  <c r="C52" i="10" s="1"/>
  <c r="C51" i="10"/>
  <c r="C50" i="10"/>
  <c r="C49" i="10"/>
  <c r="B48" i="10"/>
  <c r="C48" i="10" s="1"/>
  <c r="C47" i="10"/>
  <c r="C46" i="10"/>
  <c r="C45" i="10"/>
  <c r="B44" i="10"/>
  <c r="C44" i="10" s="1"/>
  <c r="C43" i="10"/>
  <c r="C42" i="10"/>
  <c r="C41" i="10"/>
  <c r="B40" i="10"/>
  <c r="C40" i="10" s="1"/>
  <c r="C39" i="10"/>
  <c r="C38" i="10"/>
  <c r="C37" i="10"/>
  <c r="B36" i="10"/>
  <c r="C36" i="10" s="1"/>
  <c r="C35" i="10"/>
  <c r="C34" i="10"/>
  <c r="C33" i="10"/>
  <c r="B32" i="10"/>
  <c r="C32" i="10" s="1"/>
  <c r="C31" i="10"/>
  <c r="C30" i="10"/>
  <c r="C29" i="10"/>
  <c r="B28" i="10"/>
  <c r="C28" i="10" s="1"/>
  <c r="C27" i="10"/>
  <c r="C26" i="10"/>
  <c r="C25" i="10"/>
  <c r="B24" i="10"/>
  <c r="C23" i="10"/>
  <c r="C22" i="10"/>
  <c r="C21" i="10"/>
  <c r="B20" i="10"/>
  <c r="C20" i="10" s="1"/>
  <c r="C19" i="10"/>
  <c r="C18" i="10"/>
  <c r="C17" i="10"/>
  <c r="B16" i="10"/>
  <c r="B12" i="10"/>
  <c r="B9" i="10"/>
  <c r="B6" i="10"/>
  <c r="C78" i="9"/>
  <c r="C61" i="9"/>
  <c r="C18" i="9"/>
  <c r="C19" i="9"/>
  <c r="C21" i="9"/>
  <c r="C22" i="9"/>
  <c r="C23" i="9"/>
  <c r="C25" i="9"/>
  <c r="C26" i="9"/>
  <c r="C27" i="9"/>
  <c r="C29" i="9"/>
  <c r="C30" i="9"/>
  <c r="C31" i="9"/>
  <c r="C33" i="9"/>
  <c r="C34" i="9"/>
  <c r="C35" i="9"/>
  <c r="C37" i="9"/>
  <c r="C38" i="9"/>
  <c r="C39" i="9"/>
  <c r="C41" i="9"/>
  <c r="C42" i="9"/>
  <c r="C43" i="9"/>
  <c r="C45" i="9"/>
  <c r="C46" i="9"/>
  <c r="C47" i="9"/>
  <c r="C49" i="9"/>
  <c r="C50" i="9"/>
  <c r="C51" i="9"/>
  <c r="C53" i="9"/>
  <c r="C54" i="9"/>
  <c r="C55" i="9"/>
  <c r="C57" i="9"/>
  <c r="C58" i="9"/>
  <c r="C59" i="9"/>
  <c r="C63" i="9"/>
  <c r="C65" i="9"/>
  <c r="C66" i="9"/>
  <c r="C67" i="9"/>
  <c r="C69" i="9"/>
  <c r="C70" i="9"/>
  <c r="C71" i="9"/>
  <c r="C73" i="9"/>
  <c r="C74" i="9"/>
  <c r="C75" i="9"/>
  <c r="C80" i="9"/>
  <c r="C81" i="9"/>
  <c r="C82" i="9"/>
  <c r="C83" i="9"/>
  <c r="C85" i="9"/>
  <c r="C86" i="9"/>
  <c r="C87" i="9"/>
  <c r="C89" i="9"/>
  <c r="C90" i="9"/>
  <c r="C91" i="9"/>
  <c r="C92" i="9"/>
  <c r="C93" i="9"/>
  <c r="C94" i="9"/>
  <c r="C96" i="9"/>
  <c r="C97" i="9"/>
  <c r="C98" i="9"/>
  <c r="C99" i="9"/>
  <c r="C100" i="9"/>
  <c r="C101" i="9"/>
  <c r="C103" i="9"/>
  <c r="C104" i="9"/>
  <c r="C106" i="9"/>
  <c r="C108" i="9"/>
  <c r="C109" i="9"/>
  <c r="C111" i="9"/>
  <c r="C113" i="9"/>
  <c r="C114" i="9"/>
  <c r="C116" i="9"/>
  <c r="C117" i="9"/>
  <c r="C118" i="9"/>
  <c r="C119" i="9"/>
  <c r="C120" i="9"/>
  <c r="C121" i="9"/>
  <c r="C122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7" i="9"/>
  <c r="C138" i="9"/>
  <c r="C140" i="9"/>
  <c r="C141" i="9"/>
  <c r="C142" i="9"/>
  <c r="C144" i="9"/>
  <c r="C146" i="9"/>
  <c r="C147" i="9"/>
  <c r="C149" i="9"/>
  <c r="C150" i="9"/>
  <c r="C151" i="9"/>
  <c r="C152" i="9"/>
  <c r="C154" i="9"/>
  <c r="C155" i="9"/>
  <c r="C156" i="9"/>
  <c r="C157" i="9"/>
  <c r="C17" i="9"/>
  <c r="B12" i="9"/>
  <c r="B9" i="9"/>
  <c r="B6" i="9"/>
  <c r="B153" i="9"/>
  <c r="C153" i="9" s="1"/>
  <c r="B148" i="9"/>
  <c r="C148" i="9" s="1"/>
  <c r="B145" i="9"/>
  <c r="C145" i="9" s="1"/>
  <c r="B143" i="9"/>
  <c r="C143" i="9" s="1"/>
  <c r="B139" i="9"/>
  <c r="C139" i="9" s="1"/>
  <c r="B136" i="9"/>
  <c r="C136" i="9" s="1"/>
  <c r="B123" i="9"/>
  <c r="C123" i="9" s="1"/>
  <c r="B115" i="9"/>
  <c r="C115" i="9" s="1"/>
  <c r="B112" i="9"/>
  <c r="C112" i="9" s="1"/>
  <c r="B110" i="9"/>
  <c r="C110" i="9" s="1"/>
  <c r="B107" i="9"/>
  <c r="C107" i="9" s="1"/>
  <c r="B105" i="9"/>
  <c r="C105" i="9" s="1"/>
  <c r="B102" i="9"/>
  <c r="C102" i="9" s="1"/>
  <c r="B95" i="9"/>
  <c r="C95" i="9" s="1"/>
  <c r="B88" i="9"/>
  <c r="C88" i="9" s="1"/>
  <c r="B84" i="9"/>
  <c r="C84" i="9" s="1"/>
  <c r="B79" i="9"/>
  <c r="C79" i="9" s="1"/>
  <c r="B72" i="9"/>
  <c r="C72" i="9" s="1"/>
  <c r="B68" i="9"/>
  <c r="C68" i="9" s="1"/>
  <c r="B64" i="9"/>
  <c r="C64" i="9" s="1"/>
  <c r="B62" i="9"/>
  <c r="C62" i="9" s="1"/>
  <c r="B60" i="9"/>
  <c r="C60" i="9" s="1"/>
  <c r="B56" i="9"/>
  <c r="C56" i="9" s="1"/>
  <c r="B52" i="9"/>
  <c r="C52" i="9" s="1"/>
  <c r="B48" i="9"/>
  <c r="C48" i="9" s="1"/>
  <c r="B44" i="9"/>
  <c r="C44" i="9" s="1"/>
  <c r="B40" i="9"/>
  <c r="C40" i="9" s="1"/>
  <c r="B36" i="9"/>
  <c r="C36" i="9" s="1"/>
  <c r="B32" i="9"/>
  <c r="C32" i="9" s="1"/>
  <c r="B28" i="9"/>
  <c r="C28" i="9" s="1"/>
  <c r="B24" i="9"/>
  <c r="C24" i="9" s="1"/>
  <c r="B20" i="9"/>
  <c r="C20" i="9" s="1"/>
  <c r="B16" i="9"/>
  <c r="D154" i="8"/>
  <c r="D160" i="8"/>
  <c r="D148" i="8"/>
  <c r="D146" i="8"/>
  <c r="D141" i="8"/>
  <c r="D138" i="8"/>
  <c r="D136" i="8"/>
  <c r="D132" i="8"/>
  <c r="D129" i="8"/>
  <c r="D116" i="8"/>
  <c r="D108" i="8"/>
  <c r="D105" i="8"/>
  <c r="D103" i="8"/>
  <c r="D100" i="8"/>
  <c r="D98" i="8"/>
  <c r="D95" i="8"/>
  <c r="D88" i="8"/>
  <c r="D81" i="8"/>
  <c r="D77" i="8"/>
  <c r="D72" i="8"/>
  <c r="D70" i="8"/>
  <c r="D65" i="8"/>
  <c r="E65" i="8" s="1"/>
  <c r="D61" i="8"/>
  <c r="E61" i="8" s="1"/>
  <c r="D57" i="8"/>
  <c r="E57" i="8" s="1"/>
  <c r="D55" i="8"/>
  <c r="E55" i="8" s="1"/>
  <c r="D53" i="8"/>
  <c r="E53" i="8" s="1"/>
  <c r="D49" i="8"/>
  <c r="E49" i="8" s="1"/>
  <c r="D45" i="8"/>
  <c r="E45" i="8" s="1"/>
  <c r="D41" i="8"/>
  <c r="E41" i="8" s="1"/>
  <c r="D37" i="8"/>
  <c r="E37" i="8" s="1"/>
  <c r="D33" i="8"/>
  <c r="E33" i="8" s="1"/>
  <c r="D29" i="8"/>
  <c r="E29" i="8" s="1"/>
  <c r="D25" i="8"/>
  <c r="E25" i="8" s="1"/>
  <c r="D21" i="8"/>
  <c r="E21" i="8" s="1"/>
  <c r="D16" i="8"/>
  <c r="E16" i="8" s="1"/>
  <c r="D12" i="8"/>
  <c r="D157" i="8"/>
  <c r="D8" i="8"/>
  <c r="E8" i="8" s="1"/>
  <c r="K148" i="6"/>
  <c r="K146" i="6"/>
  <c r="K141" i="6"/>
  <c r="K138" i="6"/>
  <c r="K136" i="6"/>
  <c r="K132" i="6"/>
  <c r="K129" i="6"/>
  <c r="K116" i="6"/>
  <c r="K108" i="6"/>
  <c r="K105" i="6"/>
  <c r="K103" i="6"/>
  <c r="K100" i="6"/>
  <c r="K98" i="6"/>
  <c r="K95" i="6"/>
  <c r="K88" i="6"/>
  <c r="K81" i="6"/>
  <c r="K77" i="6"/>
  <c r="K69" i="6" s="1"/>
  <c r="K72" i="6"/>
  <c r="K70" i="6"/>
  <c r="K53" i="6"/>
  <c r="N53" i="6" s="1"/>
  <c r="K49" i="6"/>
  <c r="N49" i="6" s="1"/>
  <c r="K16" i="6"/>
  <c r="N16" i="6" s="1"/>
  <c r="K61" i="6"/>
  <c r="N61" i="6" s="1"/>
  <c r="K65" i="6"/>
  <c r="N65" i="6" s="1"/>
  <c r="K21" i="6"/>
  <c r="N21" i="6" s="1"/>
  <c r="K12" i="6"/>
  <c r="N12" i="6" s="1"/>
  <c r="K8" i="6"/>
  <c r="N8" i="6" s="1"/>
  <c r="K57" i="6"/>
  <c r="N57" i="6" s="1"/>
  <c r="K55" i="6"/>
  <c r="N55" i="6" s="1"/>
  <c r="K45" i="6"/>
  <c r="N45" i="6" s="1"/>
  <c r="K41" i="6"/>
  <c r="N41" i="6" s="1"/>
  <c r="K37" i="6"/>
  <c r="N37" i="6" s="1"/>
  <c r="K33" i="6"/>
  <c r="N33" i="6" s="1"/>
  <c r="K29" i="6"/>
  <c r="N29" i="6" s="1"/>
  <c r="K25" i="6"/>
  <c r="N25" i="6" s="1"/>
  <c r="B15" i="10" l="1"/>
  <c r="D69" i="8"/>
  <c r="B5" i="10"/>
  <c r="B5" i="12"/>
  <c r="B5" i="13"/>
  <c r="B29" i="13" s="1"/>
  <c r="B66" i="16"/>
  <c r="B15" i="12"/>
  <c r="F35" i="12"/>
  <c r="C76" i="12" s="1"/>
  <c r="C77" i="12"/>
  <c r="C24" i="10"/>
  <c r="F5" i="10"/>
  <c r="C76" i="10" s="1"/>
  <c r="B77" i="9"/>
  <c r="B15" i="9"/>
  <c r="B5" i="9"/>
  <c r="D7" i="8"/>
  <c r="D153" i="8"/>
  <c r="E12" i="8"/>
  <c r="K7" i="6"/>
  <c r="K6" i="6" s="1"/>
  <c r="C7" i="6"/>
  <c r="B14" i="9" l="1"/>
  <c r="D6" i="8"/>
  <c r="D162" i="8" s="1"/>
  <c r="B14" i="12"/>
  <c r="F77" i="12" s="1"/>
  <c r="B14" i="10"/>
  <c r="F87" i="10" s="1"/>
  <c r="C77" i="9"/>
  <c r="B76" i="9"/>
  <c r="C76" i="9" s="1"/>
  <c r="C13" i="6"/>
  <c r="C6" i="6" s="1"/>
  <c r="B13" i="6"/>
  <c r="C10" i="6"/>
  <c r="B10" i="6"/>
  <c r="B7" i="6"/>
  <c r="B158" i="9" l="1"/>
  <c r="B6" i="6"/>
  <c r="G8" i="6" l="1"/>
  <c r="G9" i="6" l="1"/>
  <c r="G7" i="6" s="1"/>
  <c r="H8" i="6"/>
  <c r="H9" i="6"/>
  <c r="F4" i="3"/>
  <c r="H7" i="6" l="1"/>
  <c r="F15" i="3"/>
  <c r="B34" i="5" l="1"/>
  <c r="B25" i="5"/>
  <c r="F24" i="5"/>
  <c r="C24" i="5" s="1"/>
  <c r="F22" i="5"/>
  <c r="C22" i="5" s="1"/>
  <c r="F21" i="5"/>
  <c r="C21" i="5" s="1"/>
  <c r="F20" i="5"/>
  <c r="C20" i="5" s="1"/>
  <c r="F19" i="5"/>
  <c r="C19" i="5" s="1"/>
  <c r="B17" i="5"/>
  <c r="B26" i="5" s="1"/>
  <c r="F15" i="5"/>
  <c r="C15" i="5" s="1"/>
  <c r="F14" i="5"/>
  <c r="C14" i="5" s="1"/>
  <c r="F13" i="5"/>
  <c r="C13" i="5" s="1"/>
  <c r="F12" i="5"/>
  <c r="C12" i="5" s="1"/>
  <c r="F11" i="5"/>
  <c r="C11" i="5" s="1"/>
  <c r="F10" i="5"/>
  <c r="C10" i="5" s="1"/>
  <c r="F9" i="5"/>
  <c r="C9" i="5" s="1"/>
  <c r="F8" i="5"/>
  <c r="C8" i="5" s="1"/>
  <c r="F7" i="5"/>
  <c r="C7" i="5" s="1"/>
  <c r="O6" i="5"/>
  <c r="N6" i="5"/>
  <c r="M6" i="5"/>
  <c r="L6" i="5"/>
  <c r="F6" i="5"/>
  <c r="C6" i="5" s="1"/>
  <c r="F5" i="5"/>
  <c r="C5" i="5" s="1"/>
  <c r="F4" i="5"/>
  <c r="B34" i="4"/>
  <c r="B25" i="4"/>
  <c r="F24" i="4"/>
  <c r="C24" i="4" s="1"/>
  <c r="F22" i="4"/>
  <c r="C22" i="4" s="1"/>
  <c r="G22" i="4" s="1"/>
  <c r="F21" i="4"/>
  <c r="C21" i="4" s="1"/>
  <c r="F20" i="4"/>
  <c r="C20" i="4"/>
  <c r="F19" i="4"/>
  <c r="C19" i="4" s="1"/>
  <c r="B17" i="4"/>
  <c r="B26" i="4" s="1"/>
  <c r="F15" i="4"/>
  <c r="C15" i="4" s="1"/>
  <c r="F14" i="4"/>
  <c r="C14" i="4" s="1"/>
  <c r="G14" i="4" s="1"/>
  <c r="D14" i="4" s="1"/>
  <c r="F13" i="4"/>
  <c r="C13" i="4" s="1"/>
  <c r="F12" i="4"/>
  <c r="C12" i="4"/>
  <c r="G12" i="4" s="1"/>
  <c r="D12" i="4" s="1"/>
  <c r="F11" i="4"/>
  <c r="C11" i="4" s="1"/>
  <c r="F10" i="4"/>
  <c r="C10" i="4"/>
  <c r="G10" i="4" s="1"/>
  <c r="D10" i="4" s="1"/>
  <c r="F9" i="4"/>
  <c r="C9" i="4" s="1"/>
  <c r="F8" i="4"/>
  <c r="C8" i="4"/>
  <c r="G8" i="4" s="1"/>
  <c r="D8" i="4" s="1"/>
  <c r="F7" i="4"/>
  <c r="C7" i="4" s="1"/>
  <c r="O6" i="4"/>
  <c r="N6" i="4"/>
  <c r="M6" i="4"/>
  <c r="L6" i="4"/>
  <c r="F6" i="4"/>
  <c r="C6" i="4" s="1"/>
  <c r="G6" i="4" s="1"/>
  <c r="D6" i="4" s="1"/>
  <c r="F5" i="4"/>
  <c r="C5" i="4" s="1"/>
  <c r="F4" i="4"/>
  <c r="C4" i="4"/>
  <c r="G4" i="4" s="1"/>
  <c r="B25" i="3"/>
  <c r="F24" i="3"/>
  <c r="C24" i="3" s="1"/>
  <c r="F22" i="3"/>
  <c r="C22" i="3" s="1"/>
  <c r="F21" i="3"/>
  <c r="C21" i="3" s="1"/>
  <c r="F20" i="3"/>
  <c r="C20" i="3" s="1"/>
  <c r="F19" i="3"/>
  <c r="C19" i="3" s="1"/>
  <c r="B17" i="3"/>
  <c r="B26" i="3" s="1"/>
  <c r="C15" i="3"/>
  <c r="F14" i="3"/>
  <c r="C14" i="3"/>
  <c r="F13" i="3"/>
  <c r="C13" i="3"/>
  <c r="F12" i="3"/>
  <c r="C12" i="3"/>
  <c r="F11" i="3"/>
  <c r="C11" i="3"/>
  <c r="F10" i="3"/>
  <c r="C10" i="3"/>
  <c r="F9" i="3"/>
  <c r="C9" i="3"/>
  <c r="F8" i="3"/>
  <c r="C8" i="3"/>
  <c r="F7" i="3"/>
  <c r="C7" i="3"/>
  <c r="O6" i="3"/>
  <c r="N6" i="3"/>
  <c r="M6" i="3"/>
  <c r="L6" i="3"/>
  <c r="F6" i="3"/>
  <c r="C6" i="3"/>
  <c r="F25" i="5" l="1"/>
  <c r="F17" i="4"/>
  <c r="F17" i="5"/>
  <c r="F26" i="5" s="1"/>
  <c r="F25" i="4"/>
  <c r="G11" i="5"/>
  <c r="D11" i="5" s="1"/>
  <c r="G24" i="5"/>
  <c r="D24" i="5" s="1"/>
  <c r="G8" i="5"/>
  <c r="D8" i="5" s="1"/>
  <c r="D21" i="5"/>
  <c r="G21" i="5"/>
  <c r="G9" i="5"/>
  <c r="D9" i="5" s="1"/>
  <c r="D19" i="5"/>
  <c r="C25" i="5"/>
  <c r="G19" i="5"/>
  <c r="G7" i="5"/>
  <c r="D7" i="5" s="1"/>
  <c r="G15" i="5"/>
  <c r="D15" i="5" s="1"/>
  <c r="G12" i="5"/>
  <c r="D12" i="5" s="1"/>
  <c r="G5" i="5"/>
  <c r="D5" i="5" s="1"/>
  <c r="G13" i="5"/>
  <c r="D13" i="5" s="1"/>
  <c r="G6" i="5"/>
  <c r="D6" i="5" s="1"/>
  <c r="G10" i="5"/>
  <c r="D10" i="5" s="1"/>
  <c r="G14" i="5"/>
  <c r="D14" i="5" s="1"/>
  <c r="D20" i="5"/>
  <c r="B37" i="5"/>
  <c r="G20" i="5"/>
  <c r="G22" i="5"/>
  <c r="D22" i="5" s="1"/>
  <c r="C4" i="5"/>
  <c r="G7" i="4"/>
  <c r="D7" i="4" s="1"/>
  <c r="G15" i="4"/>
  <c r="D15" i="4"/>
  <c r="H8" i="4"/>
  <c r="E8" i="4" s="1"/>
  <c r="G13" i="4"/>
  <c r="D13" i="4" s="1"/>
  <c r="G21" i="4"/>
  <c r="D21" i="4" s="1"/>
  <c r="G11" i="4"/>
  <c r="D11" i="4" s="1"/>
  <c r="H14" i="4"/>
  <c r="E14" i="4" s="1"/>
  <c r="G19" i="4"/>
  <c r="C25" i="4"/>
  <c r="H10" i="4"/>
  <c r="E10" i="4" s="1"/>
  <c r="G24" i="4"/>
  <c r="D24" i="4" s="1"/>
  <c r="G5" i="4"/>
  <c r="D5" i="4" s="1"/>
  <c r="C17" i="4"/>
  <c r="H6" i="4"/>
  <c r="E6" i="4" s="1"/>
  <c r="D4" i="4"/>
  <c r="G9" i="4"/>
  <c r="D9" i="4"/>
  <c r="H12" i="4"/>
  <c r="E12" i="4" s="1"/>
  <c r="B37" i="4"/>
  <c r="G20" i="4"/>
  <c r="D20" i="4" s="1"/>
  <c r="D22" i="4"/>
  <c r="G22" i="3"/>
  <c r="D22" i="3" s="1"/>
  <c r="G19" i="3"/>
  <c r="D19" i="3" s="1"/>
  <c r="C25" i="3"/>
  <c r="G24" i="3"/>
  <c r="D24" i="3" s="1"/>
  <c r="G20" i="3"/>
  <c r="D20" i="3" s="1"/>
  <c r="D10" i="3"/>
  <c r="G21" i="3"/>
  <c r="D21" i="3" s="1"/>
  <c r="B37" i="3"/>
  <c r="G6" i="3"/>
  <c r="D6" i="3" s="1"/>
  <c r="G8" i="3"/>
  <c r="D8" i="3" s="1"/>
  <c r="G10" i="3"/>
  <c r="G12" i="3"/>
  <c r="D12" i="3" s="1"/>
  <c r="G14" i="3"/>
  <c r="D14" i="3" s="1"/>
  <c r="F25" i="3"/>
  <c r="D5" i="3"/>
  <c r="G7" i="3"/>
  <c r="D7" i="3" s="1"/>
  <c r="G9" i="3"/>
  <c r="D9" i="3" s="1"/>
  <c r="G11" i="3"/>
  <c r="D11" i="3" s="1"/>
  <c r="G13" i="3"/>
  <c r="D13" i="3" s="1"/>
  <c r="G15" i="3"/>
  <c r="D15" i="3" s="1"/>
  <c r="B17" i="1"/>
  <c r="C26" i="4" l="1"/>
  <c r="G25" i="4"/>
  <c r="F26" i="4"/>
  <c r="G17" i="4"/>
  <c r="H6" i="5"/>
  <c r="E6" i="5" s="1"/>
  <c r="H15" i="5"/>
  <c r="E15" i="5" s="1"/>
  <c r="H8" i="5"/>
  <c r="E8" i="5" s="1"/>
  <c r="H13" i="5"/>
  <c r="E13" i="5" s="1"/>
  <c r="H7" i="5"/>
  <c r="E7" i="5" s="1"/>
  <c r="H9" i="5"/>
  <c r="E9" i="5" s="1"/>
  <c r="H22" i="5"/>
  <c r="E22" i="5" s="1"/>
  <c r="H14" i="5"/>
  <c r="E14" i="5" s="1"/>
  <c r="E5" i="5"/>
  <c r="H5" i="5"/>
  <c r="H10" i="5"/>
  <c r="E10" i="5" s="1"/>
  <c r="H12" i="5"/>
  <c r="E12" i="5" s="1"/>
  <c r="H11" i="5"/>
  <c r="E11" i="5" s="1"/>
  <c r="H20" i="5"/>
  <c r="E20" i="5" s="1"/>
  <c r="H19" i="5"/>
  <c r="D25" i="5"/>
  <c r="H21" i="5"/>
  <c r="E21" i="5"/>
  <c r="H24" i="5"/>
  <c r="E24" i="5" s="1"/>
  <c r="G4" i="5"/>
  <c r="G17" i="5" s="1"/>
  <c r="C17" i="5"/>
  <c r="C26" i="5" s="1"/>
  <c r="D4" i="5"/>
  <c r="G25" i="5"/>
  <c r="H21" i="4"/>
  <c r="E21" i="4"/>
  <c r="H20" i="4"/>
  <c r="E20" i="4" s="1"/>
  <c r="H11" i="4"/>
  <c r="E11" i="4" s="1"/>
  <c r="H13" i="4"/>
  <c r="E13" i="4" s="1"/>
  <c r="H5" i="4"/>
  <c r="E5" i="4" s="1"/>
  <c r="H9" i="4"/>
  <c r="E9" i="4" s="1"/>
  <c r="H7" i="4"/>
  <c r="E7" i="4" s="1"/>
  <c r="H22" i="4"/>
  <c r="E22" i="4"/>
  <c r="H24" i="4"/>
  <c r="E24" i="4" s="1"/>
  <c r="H15" i="4"/>
  <c r="E15" i="4" s="1"/>
  <c r="H4" i="4"/>
  <c r="E4" i="4" s="1"/>
  <c r="D17" i="4"/>
  <c r="D19" i="4"/>
  <c r="H9" i="3"/>
  <c r="E9" i="3"/>
  <c r="H24" i="3"/>
  <c r="E24" i="3"/>
  <c r="H7" i="3"/>
  <c r="E7" i="3"/>
  <c r="H14" i="3"/>
  <c r="E14" i="3" s="1"/>
  <c r="H6" i="3"/>
  <c r="E6" i="3" s="1"/>
  <c r="H12" i="3"/>
  <c r="E12" i="3" s="1"/>
  <c r="H8" i="3"/>
  <c r="E8" i="3" s="1"/>
  <c r="H15" i="3"/>
  <c r="E15" i="3"/>
  <c r="H20" i="3"/>
  <c r="E20" i="3" s="1"/>
  <c r="H22" i="3"/>
  <c r="E22" i="3" s="1"/>
  <c r="H10" i="3"/>
  <c r="E10" i="3" s="1"/>
  <c r="D25" i="3"/>
  <c r="H19" i="3"/>
  <c r="E19" i="3" s="1"/>
  <c r="E5" i="3"/>
  <c r="G25" i="3"/>
  <c r="H21" i="3"/>
  <c r="E21" i="3" s="1"/>
  <c r="H13" i="3"/>
  <c r="E13" i="3" s="1"/>
  <c r="H11" i="3"/>
  <c r="E11" i="3"/>
  <c r="L6" i="1"/>
  <c r="M6" i="1"/>
  <c r="N6" i="1"/>
  <c r="O6" i="1"/>
  <c r="H25" i="5" l="1"/>
  <c r="G26" i="4"/>
  <c r="D17" i="5"/>
  <c r="D26" i="5" s="1"/>
  <c r="H4" i="5"/>
  <c r="H17" i="5" s="1"/>
  <c r="H26" i="5" s="1"/>
  <c r="E19" i="5"/>
  <c r="E25" i="5" s="1"/>
  <c r="G26" i="5"/>
  <c r="H19" i="4"/>
  <c r="H25" i="4" s="1"/>
  <c r="D25" i="4"/>
  <c r="D26" i="4" s="1"/>
  <c r="E17" i="4"/>
  <c r="H17" i="4"/>
  <c r="H26" i="4" s="1"/>
  <c r="E25" i="3"/>
  <c r="H25" i="3"/>
  <c r="I8" i="2"/>
  <c r="E19" i="4" l="1"/>
  <c r="E25" i="4" s="1"/>
  <c r="E4" i="5"/>
  <c r="E17" i="5" s="1"/>
  <c r="E26" i="5" s="1"/>
  <c r="E26" i="4"/>
  <c r="B15" i="2"/>
  <c r="B34" i="1"/>
  <c r="B25" i="1"/>
  <c r="F4" i="1"/>
  <c r="F5" i="1"/>
  <c r="C5" i="1" s="1"/>
  <c r="F6" i="1"/>
  <c r="C6" i="1" s="1"/>
  <c r="F7" i="1"/>
  <c r="C7" i="1" s="1"/>
  <c r="F8" i="1"/>
  <c r="C8" i="1" s="1"/>
  <c r="F9" i="1"/>
  <c r="C9" i="1" s="1"/>
  <c r="F10" i="1"/>
  <c r="C10" i="1" s="1"/>
  <c r="G10" i="1" s="1"/>
  <c r="F11" i="1"/>
  <c r="C11" i="1" s="1"/>
  <c r="F12" i="1"/>
  <c r="C12" i="1" s="1"/>
  <c r="F13" i="1"/>
  <c r="C13" i="1" s="1"/>
  <c r="F14" i="1"/>
  <c r="C14" i="1" s="1"/>
  <c r="F15" i="1"/>
  <c r="C15" i="1" s="1"/>
  <c r="F19" i="1"/>
  <c r="C19" i="1" s="1"/>
  <c r="F20" i="1"/>
  <c r="C20" i="1" s="1"/>
  <c r="F21" i="1"/>
  <c r="C21" i="1" s="1"/>
  <c r="F22" i="1"/>
  <c r="C22" i="1" s="1"/>
  <c r="F24" i="1"/>
  <c r="C24" i="1" s="1"/>
  <c r="C25" i="1" l="1"/>
  <c r="C4" i="1"/>
  <c r="C17" i="1" s="1"/>
  <c r="F17" i="1"/>
  <c r="F26" i="1" s="1"/>
  <c r="B26" i="1"/>
  <c r="B37" i="1" s="1"/>
  <c r="F25" i="1"/>
  <c r="G24" i="1"/>
  <c r="D24" i="1" s="1"/>
  <c r="G20" i="1"/>
  <c r="D20" i="1" s="1"/>
  <c r="G15" i="1"/>
  <c r="D15" i="1" s="1"/>
  <c r="G11" i="1"/>
  <c r="D11" i="1" s="1"/>
  <c r="G7" i="1"/>
  <c r="D7" i="1" s="1"/>
  <c r="G22" i="1"/>
  <c r="D22" i="1" s="1"/>
  <c r="G13" i="1"/>
  <c r="D13" i="1" s="1"/>
  <c r="G9" i="1"/>
  <c r="D9" i="1"/>
  <c r="G5" i="1"/>
  <c r="D5" i="1" s="1"/>
  <c r="G21" i="1"/>
  <c r="D21" i="1" s="1"/>
  <c r="G12" i="1"/>
  <c r="D12" i="1" s="1"/>
  <c r="G8" i="1"/>
  <c r="D8" i="1" s="1"/>
  <c r="G4" i="1"/>
  <c r="G14" i="1"/>
  <c r="D14" i="1" s="1"/>
  <c r="G6" i="1"/>
  <c r="D6" i="1" s="1"/>
  <c r="D10" i="1"/>
  <c r="G19" i="1"/>
  <c r="D19" i="1" s="1"/>
  <c r="D4" i="1" l="1"/>
  <c r="D17" i="1" s="1"/>
  <c r="G17" i="1"/>
  <c r="G25" i="1"/>
  <c r="C26" i="1"/>
  <c r="H14" i="1"/>
  <c r="E14" i="1" s="1"/>
  <c r="H21" i="1"/>
  <c r="E21" i="1" s="1"/>
  <c r="H13" i="1"/>
  <c r="E13" i="1" s="1"/>
  <c r="H11" i="1"/>
  <c r="E11" i="1" s="1"/>
  <c r="H24" i="1"/>
  <c r="E24" i="1" s="1"/>
  <c r="H4" i="1"/>
  <c r="H12" i="1"/>
  <c r="E12" i="1" s="1"/>
  <c r="H5" i="1"/>
  <c r="E5" i="1" s="1"/>
  <c r="H15" i="1"/>
  <c r="E15" i="1" s="1"/>
  <c r="H6" i="1"/>
  <c r="E6" i="1" s="1"/>
  <c r="H22" i="1"/>
  <c r="E22" i="1" s="1"/>
  <c r="H10" i="1"/>
  <c r="E10" i="1" s="1"/>
  <c r="H8" i="1"/>
  <c r="E8" i="1" s="1"/>
  <c r="H20" i="1"/>
  <c r="E20" i="1" s="1"/>
  <c r="H19" i="1"/>
  <c r="D25" i="1"/>
  <c r="H7" i="1"/>
  <c r="E7" i="1" s="1"/>
  <c r="H9" i="1"/>
  <c r="E9" i="1" s="1"/>
  <c r="C6" i="2" l="1"/>
  <c r="L8" i="1"/>
  <c r="H25" i="1"/>
  <c r="H17" i="1"/>
  <c r="H26" i="1" s="1"/>
  <c r="G26" i="1"/>
  <c r="E4" i="1"/>
  <c r="E17" i="1" s="1"/>
  <c r="E19" i="1"/>
  <c r="E25" i="1" s="1"/>
  <c r="D26" i="1"/>
  <c r="D6" i="2" l="1"/>
  <c r="L9" i="1"/>
  <c r="E26" i="1"/>
  <c r="F17" i="3"/>
  <c r="F26" i="3" s="1"/>
  <c r="E6" i="2" l="1"/>
  <c r="L10" i="1"/>
  <c r="C17" i="3"/>
  <c r="C26" i="3" s="1"/>
  <c r="G4" i="3"/>
  <c r="G17" i="3" s="1"/>
  <c r="G26" i="3" s="1"/>
  <c r="D4" i="3" l="1"/>
  <c r="E4" i="3" l="1"/>
  <c r="E17" i="3" s="1"/>
  <c r="E26" i="3" s="1"/>
  <c r="H4" i="3"/>
  <c r="H17" i="3" s="1"/>
  <c r="H26" i="3" s="1"/>
  <c r="D17" i="3"/>
  <c r="D26" i="3" s="1"/>
</calcChain>
</file>

<file path=xl/sharedStrings.xml><?xml version="1.0" encoding="utf-8"?>
<sst xmlns="http://schemas.openxmlformats.org/spreadsheetml/2006/main" count="1384" uniqueCount="345">
  <si>
    <t>一般公共财政预算收入科目</t>
    <phoneticPr fontId="4" type="noConversion"/>
  </si>
  <si>
    <t>税收收入小计</t>
    <phoneticPr fontId="4" type="noConversion"/>
  </si>
  <si>
    <t>非税收入小计</t>
    <phoneticPr fontId="4" type="noConversion"/>
  </si>
  <si>
    <t>一般公共财政预算收入合计</t>
    <phoneticPr fontId="4" type="noConversion"/>
  </si>
  <si>
    <r>
      <t>2016</t>
    </r>
    <r>
      <rPr>
        <b/>
        <sz val="12"/>
        <rFont val="宋体"/>
        <family val="3"/>
        <charset val="134"/>
      </rPr>
      <t>年预算计划</t>
    </r>
    <r>
      <rPr>
        <b/>
        <sz val="12"/>
        <rFont val="Times New Roman"/>
        <family val="1"/>
      </rPr>
      <t xml:space="preserve"> </t>
    </r>
    <phoneticPr fontId="4" type="noConversion"/>
  </si>
  <si>
    <r>
      <t>2017年预算计划</t>
    </r>
    <r>
      <rPr>
        <b/>
        <sz val="12"/>
        <rFont val="Times New Roman"/>
        <family val="1"/>
      </rPr>
      <t/>
    </r>
  </si>
  <si>
    <r>
      <t>2018年预算计划</t>
    </r>
    <r>
      <rPr>
        <b/>
        <sz val="12"/>
        <rFont val="Times New Roman"/>
        <family val="1"/>
      </rPr>
      <t/>
    </r>
  </si>
  <si>
    <r>
      <t>2019年预算计划</t>
    </r>
    <r>
      <rPr>
        <b/>
        <sz val="12"/>
        <rFont val="Times New Roman"/>
        <family val="1"/>
      </rPr>
      <t/>
    </r>
  </si>
  <si>
    <t>增减额</t>
    <phoneticPr fontId="4" type="noConversion"/>
  </si>
  <si>
    <r>
      <t>增减率（</t>
    </r>
    <r>
      <rPr>
        <b/>
        <sz val="12"/>
        <rFont val="Times New Roman"/>
        <family val="1"/>
      </rPr>
      <t>%</t>
    </r>
    <r>
      <rPr>
        <b/>
        <sz val="12"/>
        <rFont val="宋体"/>
        <family val="3"/>
        <charset val="134"/>
      </rPr>
      <t>）</t>
    </r>
    <phoneticPr fontId="4" type="noConversion"/>
  </si>
  <si>
    <t>梅投提交的数据</t>
    <phoneticPr fontId="3" type="noConversion"/>
  </si>
  <si>
    <t>综治维稳</t>
    <phoneticPr fontId="4" type="noConversion"/>
  </si>
  <si>
    <t>平安建设</t>
    <phoneticPr fontId="4" type="noConversion"/>
  </si>
  <si>
    <t>科技扶持</t>
  </si>
  <si>
    <t>征税费用</t>
  </si>
  <si>
    <t>交通补助</t>
  </si>
  <si>
    <t>住房维修和物业管理补贴</t>
  </si>
  <si>
    <t>园区建设和征地拆迁资金</t>
  </si>
  <si>
    <t>南区专线车</t>
  </si>
  <si>
    <t>租房过渡费</t>
  </si>
  <si>
    <t>南区自来水厂运营费</t>
  </si>
  <si>
    <t>节能循环经济专项资金股权投资溢价款</t>
    <phoneticPr fontId="4" type="noConversion"/>
  </si>
  <si>
    <t>其他支出</t>
    <phoneticPr fontId="4" type="noConversion"/>
  </si>
  <si>
    <t>2016年</t>
    <phoneticPr fontId="3" type="noConversion"/>
  </si>
  <si>
    <t>2017年</t>
  </si>
  <si>
    <t>2018年</t>
  </si>
  <si>
    <t>2019年</t>
  </si>
  <si>
    <t>项目</t>
    <phoneticPr fontId="3" type="noConversion"/>
  </si>
  <si>
    <t>备注</t>
    <phoneticPr fontId="3" type="noConversion"/>
  </si>
  <si>
    <t>征税费用按照税收收入的10%计征</t>
    <phoneticPr fontId="3" type="noConversion"/>
  </si>
  <si>
    <t>合计</t>
    <phoneticPr fontId="4" type="noConversion"/>
  </si>
  <si>
    <t>调减</t>
    <phoneticPr fontId="4" type="noConversion"/>
  </si>
  <si>
    <t>一般公共预算支出</t>
    <phoneticPr fontId="4" type="noConversion"/>
  </si>
  <si>
    <t>政府性基金支出</t>
    <phoneticPr fontId="4" type="noConversion"/>
  </si>
  <si>
    <t>一、国有土地使用权出让收入</t>
    <phoneticPr fontId="4" type="noConversion"/>
  </si>
  <si>
    <t>二、城市基础设施配套费收入</t>
    <phoneticPr fontId="4" type="noConversion"/>
  </si>
  <si>
    <t>政府性基金收入</t>
    <phoneticPr fontId="4" type="noConversion"/>
  </si>
  <si>
    <t>城市基础设施配套费</t>
  </si>
  <si>
    <t>合计</t>
    <phoneticPr fontId="3" type="noConversion"/>
  </si>
  <si>
    <t>园区建设</t>
    <phoneticPr fontId="4" type="noConversion"/>
  </si>
  <si>
    <t>征地拆迁资金</t>
    <phoneticPr fontId="4" type="noConversion"/>
  </si>
  <si>
    <t>土地出让业务支出</t>
    <phoneticPr fontId="4" type="noConversion"/>
  </si>
  <si>
    <t>梅州高新区2017年一般公共财政预算收入计划表</t>
    <phoneticPr fontId="4" type="noConversion"/>
  </si>
  <si>
    <t>梅州高新区2017年政府性基金预算收入计划表</t>
    <phoneticPr fontId="4" type="noConversion"/>
  </si>
  <si>
    <t>政府性基金预算收入合计</t>
    <phoneticPr fontId="3" type="noConversion"/>
  </si>
  <si>
    <t>2017年预算总收入：18384.07万元</t>
    <phoneticPr fontId="3" type="noConversion"/>
  </si>
  <si>
    <t>一、增值税</t>
    <phoneticPr fontId="4" type="noConversion"/>
  </si>
  <si>
    <t>二、营业税</t>
    <phoneticPr fontId="4" type="noConversion"/>
  </si>
  <si>
    <t>三、企业所得税</t>
    <phoneticPr fontId="4" type="noConversion"/>
  </si>
  <si>
    <t>四、个人所得税</t>
    <phoneticPr fontId="4" type="noConversion"/>
  </si>
  <si>
    <t>五、资源税</t>
    <phoneticPr fontId="4" type="noConversion"/>
  </si>
  <si>
    <t>六、城市维护建设税</t>
    <phoneticPr fontId="4" type="noConversion"/>
  </si>
  <si>
    <t>七、房产税</t>
    <phoneticPr fontId="4" type="noConversion"/>
  </si>
  <si>
    <t>八、印花税</t>
    <phoneticPr fontId="4" type="noConversion"/>
  </si>
  <si>
    <t>九、城镇土地使用税</t>
    <phoneticPr fontId="4" type="noConversion"/>
  </si>
  <si>
    <t>十、土地增值税</t>
    <phoneticPr fontId="4" type="noConversion"/>
  </si>
  <si>
    <t>十一、车船税</t>
    <phoneticPr fontId="4" type="noConversion"/>
  </si>
  <si>
    <t>十二、契税</t>
    <phoneticPr fontId="4" type="noConversion"/>
  </si>
  <si>
    <t>十三、耕地占用税</t>
    <phoneticPr fontId="4" type="noConversion"/>
  </si>
  <si>
    <t>十四、专项收入</t>
    <phoneticPr fontId="4" type="noConversion"/>
  </si>
  <si>
    <r>
      <t xml:space="preserve">     </t>
    </r>
    <r>
      <rPr>
        <sz val="11"/>
        <rFont val="宋体"/>
        <family val="3"/>
        <charset val="134"/>
      </rPr>
      <t>其中：</t>
    </r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教育费附加收入</t>
    </r>
    <phoneticPr fontId="4" type="noConversion"/>
  </si>
  <si>
    <t xml:space="preserve">        2.地方教育附加收入</t>
    <phoneticPr fontId="4" type="noConversion"/>
  </si>
  <si>
    <t xml:space="preserve">        3.残疾人就业保障金收入</t>
    <phoneticPr fontId="4" type="noConversion"/>
  </si>
  <si>
    <t xml:space="preserve">        4.其他专项收入</t>
    <phoneticPr fontId="4" type="noConversion"/>
  </si>
  <si>
    <t>十五、国有资源（资产）有偿使用收入</t>
    <phoneticPr fontId="4" type="noConversion"/>
  </si>
  <si>
    <t>十六、水利行政事业性收费收入</t>
    <phoneticPr fontId="4" type="noConversion"/>
  </si>
  <si>
    <t>2017年预算计划</t>
  </si>
  <si>
    <t>2018年预算计划</t>
  </si>
  <si>
    <t>2019年预算计划</t>
  </si>
  <si>
    <r>
      <t>2016</t>
    </r>
    <r>
      <rPr>
        <b/>
        <sz val="14"/>
        <rFont val="宋体"/>
        <family val="3"/>
        <charset val="134"/>
      </rPr>
      <t>年预算计划</t>
    </r>
    <r>
      <rPr>
        <b/>
        <sz val="14"/>
        <rFont val="Times New Roman"/>
        <family val="1"/>
      </rPr>
      <t xml:space="preserve"> </t>
    </r>
    <phoneticPr fontId="4" type="noConversion"/>
  </si>
  <si>
    <r>
      <t>增减率（</t>
    </r>
    <r>
      <rPr>
        <b/>
        <sz val="14"/>
        <rFont val="Times New Roman"/>
        <family val="1"/>
      </rPr>
      <t>%</t>
    </r>
    <r>
      <rPr>
        <b/>
        <sz val="14"/>
        <rFont val="宋体"/>
        <family val="3"/>
        <charset val="134"/>
      </rPr>
      <t>）</t>
    </r>
    <phoneticPr fontId="4" type="noConversion"/>
  </si>
  <si>
    <t>十五、国有资源（资产）有偿使用收入</t>
    <phoneticPr fontId="4" type="noConversion"/>
  </si>
  <si>
    <r>
      <rPr>
        <sz val="14"/>
        <rFont val="宋体"/>
        <family val="3"/>
        <charset val="134"/>
      </rPr>
      <t>其中：</t>
    </r>
    <r>
      <rPr>
        <sz val="14"/>
        <rFont val="Times New Roman"/>
        <family val="1"/>
      </rPr>
      <t>1.</t>
    </r>
    <r>
      <rPr>
        <sz val="14"/>
        <rFont val="宋体"/>
        <family val="3"/>
        <charset val="134"/>
      </rPr>
      <t>教育费附加收入</t>
    </r>
    <phoneticPr fontId="4" type="noConversion"/>
  </si>
  <si>
    <t xml:space="preserve">      2.地方教育附加收入</t>
    <phoneticPr fontId="4" type="noConversion"/>
  </si>
  <si>
    <t xml:space="preserve">      3.残疾人就业保障金收入</t>
    <phoneticPr fontId="4" type="noConversion"/>
  </si>
  <si>
    <t xml:space="preserve">      4.其他专项收入</t>
    <phoneticPr fontId="4" type="noConversion"/>
  </si>
  <si>
    <t>2017年预算总收入</t>
    <phoneticPr fontId="3" type="noConversion"/>
  </si>
  <si>
    <t>2018年预算总收入</t>
  </si>
  <si>
    <t>2019年预算总收入</t>
  </si>
  <si>
    <t>梅州高新区2017年收支预算总表</t>
    <phoneticPr fontId="4" type="noConversion"/>
  </si>
  <si>
    <r>
      <t>2016</t>
    </r>
    <r>
      <rPr>
        <b/>
        <sz val="14"/>
        <rFont val="宋体"/>
        <family val="3"/>
        <charset val="134"/>
      </rPr>
      <t>年预算计划</t>
    </r>
    <r>
      <rPr>
        <b/>
        <sz val="14"/>
        <rFont val="Times New Roman"/>
        <family val="1"/>
      </rPr>
      <t xml:space="preserve"> </t>
    </r>
    <phoneticPr fontId="4" type="noConversion"/>
  </si>
  <si>
    <t>2017年预算计划</t>
    <phoneticPr fontId="4" type="noConversion"/>
  </si>
  <si>
    <t>2018年预算计划</t>
    <phoneticPr fontId="4" type="noConversion"/>
  </si>
  <si>
    <t>2019年预算计划</t>
    <phoneticPr fontId="4" type="noConversion"/>
  </si>
  <si>
    <r>
      <t>增减率（</t>
    </r>
    <r>
      <rPr>
        <b/>
        <sz val="14"/>
        <rFont val="Times New Roman"/>
        <family val="1"/>
      </rPr>
      <t>%</t>
    </r>
    <r>
      <rPr>
        <b/>
        <sz val="14"/>
        <rFont val="宋体"/>
        <family val="3"/>
        <charset val="134"/>
      </rPr>
      <t>）</t>
    </r>
    <phoneticPr fontId="4" type="noConversion"/>
  </si>
  <si>
    <t>增减额</t>
    <phoneticPr fontId="4" type="noConversion"/>
  </si>
  <si>
    <t>国有土地使用权出让收入</t>
    <phoneticPr fontId="4" type="noConversion"/>
  </si>
  <si>
    <t>城市基础设施配套费收入</t>
    <phoneticPr fontId="4" type="noConversion"/>
  </si>
  <si>
    <t>单位：万元</t>
    <phoneticPr fontId="4" type="noConversion"/>
  </si>
  <si>
    <t>市财政拨款</t>
    <phoneticPr fontId="4" type="noConversion"/>
  </si>
  <si>
    <t>税收收入</t>
    <phoneticPr fontId="4" type="noConversion"/>
  </si>
  <si>
    <t>非税收入</t>
    <phoneticPr fontId="4" type="noConversion"/>
  </si>
  <si>
    <t>2017年预算收入表</t>
    <phoneticPr fontId="4" type="noConversion"/>
  </si>
  <si>
    <t>2017年预算支出表</t>
    <phoneticPr fontId="4" type="noConversion"/>
  </si>
  <si>
    <t>项目</t>
    <phoneticPr fontId="4" type="noConversion"/>
  </si>
  <si>
    <t>一般公共预算收入</t>
    <phoneticPr fontId="4" type="noConversion"/>
  </si>
  <si>
    <t>政府性基金预算收入</t>
    <phoneticPr fontId="4" type="noConversion"/>
  </si>
  <si>
    <t>市财政拨款</t>
    <phoneticPr fontId="4" type="noConversion"/>
  </si>
  <si>
    <t>工资福利</t>
    <phoneticPr fontId="4" type="noConversion"/>
  </si>
  <si>
    <t>本年预算收入合计</t>
    <phoneticPr fontId="4" type="noConversion"/>
  </si>
  <si>
    <t>本年预算支出合计</t>
    <phoneticPr fontId="4" type="noConversion"/>
  </si>
  <si>
    <t>基本支出</t>
    <phoneticPr fontId="4" type="noConversion"/>
  </si>
  <si>
    <t xml:space="preserve">      对个人和家庭的补助支出</t>
  </si>
  <si>
    <t xml:space="preserve">      工资福利支出</t>
  </si>
  <si>
    <t xml:space="preserve">      商品和服务支出</t>
  </si>
  <si>
    <t>广东梅州高新技术产业园区管委会党政办公室</t>
    <phoneticPr fontId="4" type="noConversion"/>
  </si>
  <si>
    <t xml:space="preserve">      对个人和家庭的补助支出</t>
    <phoneticPr fontId="4" type="noConversion"/>
  </si>
  <si>
    <t xml:space="preserve">      工资福利支出</t>
    <phoneticPr fontId="4" type="noConversion"/>
  </si>
  <si>
    <t xml:space="preserve">      商品和服务支出</t>
    <phoneticPr fontId="4" type="noConversion"/>
  </si>
  <si>
    <t xml:space="preserve">      办公设备购置</t>
    <phoneticPr fontId="4" type="noConversion"/>
  </si>
  <si>
    <t>广东梅州高新技术产业园区管理委员会</t>
    <phoneticPr fontId="4" type="noConversion"/>
  </si>
  <si>
    <t xml:space="preserve">      其他支出</t>
    <phoneticPr fontId="4" type="noConversion"/>
  </si>
  <si>
    <t>广东梅州高新技术产业园区管委会招商和经济发展局</t>
    <phoneticPr fontId="4" type="noConversion"/>
  </si>
  <si>
    <t>广东梅州高新技术产业园区管委会规划和环境保护局</t>
    <phoneticPr fontId="4" type="noConversion"/>
  </si>
  <si>
    <t>广东梅州高新技术产业园区管委会建设和公用事业管理局</t>
    <phoneticPr fontId="4" type="noConversion"/>
  </si>
  <si>
    <t>广东梅州高新技术产业园区管委会人力资源和社会保障局</t>
    <phoneticPr fontId="4" type="noConversion"/>
  </si>
  <si>
    <t>广东梅州高新技术产业园区管委会财政局</t>
    <phoneticPr fontId="4" type="noConversion"/>
  </si>
  <si>
    <t>广东梅州高新技术产业园区工程质量安全监督检测站</t>
    <phoneticPr fontId="4" type="noConversion"/>
  </si>
  <si>
    <t>广东梅州高新技术产业园区房屋管理所</t>
    <phoneticPr fontId="4" type="noConversion"/>
  </si>
  <si>
    <t>广东梅州高新技术产业园区规划设计室</t>
    <phoneticPr fontId="4" type="noConversion"/>
  </si>
  <si>
    <t xml:space="preserve">      对个人和家庭的补助支出</t>
    <phoneticPr fontId="4" type="noConversion"/>
  </si>
  <si>
    <t>广东梅州高新技术产业园区投资审核中心</t>
    <phoneticPr fontId="4" type="noConversion"/>
  </si>
  <si>
    <t>广东梅州高新技术产业园区机关事务中心（投资促进中心）</t>
    <phoneticPr fontId="4" type="noConversion"/>
  </si>
  <si>
    <t xml:space="preserve">  商品和服务支出</t>
  </si>
  <si>
    <t>梅州市国土资源局广东梅州高新技术产业园区分局</t>
    <phoneticPr fontId="4" type="noConversion"/>
  </si>
  <si>
    <t xml:space="preserve">      其他支出</t>
    <phoneticPr fontId="4" type="noConversion"/>
  </si>
  <si>
    <t xml:space="preserve">  商品和服务支出</t>
    <phoneticPr fontId="4" type="noConversion"/>
  </si>
  <si>
    <t xml:space="preserve">  工资福利支出</t>
    <phoneticPr fontId="4" type="noConversion"/>
  </si>
  <si>
    <t xml:space="preserve">  对个人和家庭的补助</t>
    <phoneticPr fontId="4" type="noConversion"/>
  </si>
  <si>
    <t>梅州市高新区消防专职队</t>
    <phoneticPr fontId="4" type="noConversion"/>
  </si>
  <si>
    <t>梅州市质量技术监督局广东梅州高新技术产业园区分局</t>
    <phoneticPr fontId="4" type="noConversion"/>
  </si>
  <si>
    <t>梅州市高新区安全办</t>
    <phoneticPr fontId="4" type="noConversion"/>
  </si>
  <si>
    <t>梅州市高新区辅警队</t>
    <phoneticPr fontId="4" type="noConversion"/>
  </si>
  <si>
    <t xml:space="preserve">      扶持园区企业发展专项经费</t>
    <phoneticPr fontId="4" type="noConversion"/>
  </si>
  <si>
    <t xml:space="preserve">      招商经费支出</t>
    <phoneticPr fontId="4" type="noConversion"/>
  </si>
  <si>
    <t xml:space="preserve">      其他城市基础设施配套费安排的支出</t>
    <phoneticPr fontId="4" type="noConversion"/>
  </si>
  <si>
    <t xml:space="preserve">      基本建设延续项目</t>
    <phoneticPr fontId="4" type="noConversion"/>
  </si>
  <si>
    <t xml:space="preserve">      其他基本建设支出</t>
    <phoneticPr fontId="4" type="noConversion"/>
  </si>
  <si>
    <t xml:space="preserve">      污水厂运营费用</t>
    <phoneticPr fontId="4" type="noConversion"/>
  </si>
  <si>
    <t xml:space="preserve">      园区运营管理费</t>
    <phoneticPr fontId="4" type="noConversion"/>
  </si>
  <si>
    <t xml:space="preserve">      特种车辆年检、保险费用</t>
    <phoneticPr fontId="4" type="noConversion"/>
  </si>
  <si>
    <t xml:space="preserve">      梅兴新村安置区及配套设施项目</t>
    <phoneticPr fontId="4" type="noConversion"/>
  </si>
  <si>
    <t xml:space="preserve">      自来水厂运营费用</t>
    <phoneticPr fontId="4" type="noConversion"/>
  </si>
  <si>
    <t xml:space="preserve">      镇村协作经费</t>
    <phoneticPr fontId="4" type="noConversion"/>
  </si>
  <si>
    <t xml:space="preserve">      人力资源和社会保障局坟地迁移费用</t>
    <phoneticPr fontId="4" type="noConversion"/>
  </si>
  <si>
    <t xml:space="preserve">      征地拆迁安置</t>
    <phoneticPr fontId="4" type="noConversion"/>
  </si>
  <si>
    <t xml:space="preserve">      人力资源和社会保障局梅县公和水浸田未付款</t>
    <phoneticPr fontId="4" type="noConversion"/>
  </si>
  <si>
    <t xml:space="preserve">      扶贫</t>
    <phoneticPr fontId="4" type="noConversion"/>
  </si>
  <si>
    <t xml:space="preserve">      信息网络及软件购置更新</t>
    <phoneticPr fontId="4" type="noConversion"/>
  </si>
  <si>
    <t xml:space="preserve">      行政事业单位内部控制基础性评价工作</t>
    <phoneticPr fontId="4" type="noConversion"/>
  </si>
  <si>
    <t xml:space="preserve">      委托业务费</t>
    <phoneticPr fontId="4" type="noConversion"/>
  </si>
  <si>
    <t xml:space="preserve">      其他发展与改革事务支出</t>
    <phoneticPr fontId="4" type="noConversion"/>
  </si>
  <si>
    <t xml:space="preserve">      其它交通费用</t>
    <phoneticPr fontId="4" type="noConversion"/>
  </si>
  <si>
    <t xml:space="preserve">      征税费用</t>
    <phoneticPr fontId="4" type="noConversion"/>
  </si>
  <si>
    <t xml:space="preserve">      政府采购</t>
    <phoneticPr fontId="4" type="noConversion"/>
  </si>
  <si>
    <t xml:space="preserve">      平安建设</t>
    <phoneticPr fontId="4" type="noConversion"/>
  </si>
  <si>
    <t xml:space="preserve">      综治维稳</t>
    <phoneticPr fontId="4" type="noConversion"/>
  </si>
  <si>
    <t xml:space="preserve">      科技奖励</t>
    <phoneticPr fontId="4" type="noConversion"/>
  </si>
  <si>
    <t xml:space="preserve">      管委会重点工作经费（预备费）</t>
    <phoneticPr fontId="4" type="noConversion"/>
  </si>
  <si>
    <t xml:space="preserve">      被征地农民养老保险费</t>
    <phoneticPr fontId="4" type="noConversion"/>
  </si>
  <si>
    <t xml:space="preserve">      测绘费</t>
    <phoneticPr fontId="4" type="noConversion"/>
  </si>
  <si>
    <t xml:space="preserve">      2017年土地供应业务费</t>
    <phoneticPr fontId="4" type="noConversion"/>
  </si>
  <si>
    <t xml:space="preserve">      土地集约评价经费</t>
    <phoneticPr fontId="4" type="noConversion"/>
  </si>
  <si>
    <t xml:space="preserve">      2016年土地供应业务费</t>
    <phoneticPr fontId="4" type="noConversion"/>
  </si>
  <si>
    <t xml:space="preserve">      林地可研费</t>
    <phoneticPr fontId="4" type="noConversion"/>
  </si>
  <si>
    <t xml:space="preserve">      耕地开垦费</t>
    <phoneticPr fontId="4" type="noConversion"/>
  </si>
  <si>
    <t xml:space="preserve">      兴宁2016年 第二批次用地报批费</t>
    <phoneticPr fontId="4" type="noConversion"/>
  </si>
  <si>
    <t xml:space="preserve">      新增建设有偿使用费</t>
    <phoneticPr fontId="4" type="noConversion"/>
  </si>
  <si>
    <t xml:space="preserve">      森林植被恢复费</t>
    <phoneticPr fontId="4" type="noConversion"/>
  </si>
  <si>
    <t xml:space="preserve">      梅县2015年第九批次用地报批费 成山片沿206国道</t>
    <phoneticPr fontId="4" type="noConversion"/>
  </si>
  <si>
    <t xml:space="preserve">      兴宁2015年 第六批次用地报批费</t>
    <phoneticPr fontId="4" type="noConversion"/>
  </si>
  <si>
    <t xml:space="preserve">      2017年园区工商局办公设备购置预算</t>
    <phoneticPr fontId="4" type="noConversion"/>
  </si>
  <si>
    <t xml:space="preserve">      2017年园区工商局预算支出</t>
    <phoneticPr fontId="4" type="noConversion"/>
  </si>
  <si>
    <t xml:space="preserve">      园区便民点建设费</t>
    <phoneticPr fontId="4" type="noConversion"/>
  </si>
  <si>
    <t xml:space="preserve">      平安园区视频租赁费</t>
    <phoneticPr fontId="4" type="noConversion"/>
  </si>
  <si>
    <t xml:space="preserve">      2017年工作经费</t>
    <phoneticPr fontId="4" type="noConversion"/>
  </si>
  <si>
    <t xml:space="preserve">      训练基地建设费</t>
    <phoneticPr fontId="4" type="noConversion"/>
  </si>
  <si>
    <t xml:space="preserve">      其他商贸事务支出</t>
    <phoneticPr fontId="4" type="noConversion"/>
  </si>
  <si>
    <t xml:space="preserve">      其他商品和服务支出</t>
    <phoneticPr fontId="4" type="noConversion"/>
  </si>
  <si>
    <t xml:space="preserve">      土地出让金融资利息</t>
    <phoneticPr fontId="4" type="noConversion"/>
  </si>
  <si>
    <t xml:space="preserve">      2016年1-9月份东升工业园厂房租金返还</t>
    <phoneticPr fontId="4" type="noConversion"/>
  </si>
  <si>
    <t xml:space="preserve">      土地出让金融资本金</t>
    <phoneticPr fontId="4" type="noConversion"/>
  </si>
  <si>
    <t>广东梅州高新技术产业园区管委会党政办公室</t>
    <phoneticPr fontId="4" type="noConversion"/>
  </si>
  <si>
    <t>广东梅州高新技术产业园区管理委员会</t>
    <phoneticPr fontId="4" type="noConversion"/>
  </si>
  <si>
    <t>梅州市国土资源局广东梅州高新技术产业园区分局</t>
    <phoneticPr fontId="4" type="noConversion"/>
  </si>
  <si>
    <t>梅州市工商局行政管理局工业园区分局</t>
    <phoneticPr fontId="4" type="noConversion"/>
  </si>
  <si>
    <t>梅州市公安局广东梅州高新技术产业园区支队</t>
    <phoneticPr fontId="4" type="noConversion"/>
  </si>
  <si>
    <t>梅州市产业转移工业园投资开发有限公司</t>
    <phoneticPr fontId="4" type="noConversion"/>
  </si>
  <si>
    <t>项目支出</t>
    <phoneticPr fontId="4" type="noConversion"/>
  </si>
  <si>
    <t xml:space="preserve">  对个人和家庭的补助</t>
    <phoneticPr fontId="4" type="noConversion"/>
  </si>
  <si>
    <t xml:space="preserve">      工资福利</t>
    <phoneticPr fontId="4" type="noConversion"/>
  </si>
  <si>
    <t xml:space="preserve">      住房维修补助</t>
    <phoneticPr fontId="4" type="noConversion"/>
  </si>
  <si>
    <t>缺口资金</t>
    <phoneticPr fontId="3" type="noConversion"/>
  </si>
  <si>
    <t>单位：万元</t>
    <phoneticPr fontId="4" type="noConversion"/>
  </si>
  <si>
    <t>市财政拨款</t>
    <phoneticPr fontId="4" type="noConversion"/>
  </si>
  <si>
    <t>一般公共预算收入</t>
    <phoneticPr fontId="4" type="noConversion"/>
  </si>
  <si>
    <t>政府性基金预算收入</t>
    <phoneticPr fontId="4" type="noConversion"/>
  </si>
  <si>
    <t xml:space="preserve">      税收收入</t>
    <phoneticPr fontId="4" type="noConversion"/>
  </si>
  <si>
    <t xml:space="preserve">      非税收入</t>
    <phoneticPr fontId="4" type="noConversion"/>
  </si>
  <si>
    <t xml:space="preserve">       工资福利</t>
    <phoneticPr fontId="4" type="noConversion"/>
  </si>
  <si>
    <t xml:space="preserve">       城市基础设施配套费收入</t>
    <phoneticPr fontId="4" type="noConversion"/>
  </si>
  <si>
    <t xml:space="preserve">       国有土地使用权出让收入</t>
    <phoneticPr fontId="4" type="noConversion"/>
  </si>
  <si>
    <t xml:space="preserve">       非税收入</t>
    <phoneticPr fontId="4" type="noConversion"/>
  </si>
  <si>
    <t xml:space="preserve">       税收收入</t>
    <phoneticPr fontId="4" type="noConversion"/>
  </si>
  <si>
    <t>基本支出</t>
    <phoneticPr fontId="4" type="noConversion"/>
  </si>
  <si>
    <t>项目支出</t>
    <phoneticPr fontId="4" type="noConversion"/>
  </si>
  <si>
    <t>缺口资金</t>
    <phoneticPr fontId="4" type="noConversion"/>
  </si>
  <si>
    <t>项目</t>
    <phoneticPr fontId="4" type="noConversion"/>
  </si>
  <si>
    <t>一、本年预算收入合计</t>
    <phoneticPr fontId="4" type="noConversion"/>
  </si>
  <si>
    <t>二、本年预算支出合计</t>
    <phoneticPr fontId="4" type="noConversion"/>
  </si>
  <si>
    <t>缺口资金</t>
    <phoneticPr fontId="4" type="noConversion"/>
  </si>
  <si>
    <t xml:space="preserve">    商品和服务支出</t>
  </si>
  <si>
    <t xml:space="preserve">    工资福利支出</t>
    <phoneticPr fontId="4" type="noConversion"/>
  </si>
  <si>
    <t xml:space="preserve">    商品和服务支出</t>
    <phoneticPr fontId="4" type="noConversion"/>
  </si>
  <si>
    <t xml:space="preserve">    对个人和家庭的补助支出</t>
    <phoneticPr fontId="4" type="noConversion"/>
  </si>
  <si>
    <t xml:space="preserve">    基本建设支出</t>
  </si>
  <si>
    <t xml:space="preserve">    其他资本性支出</t>
  </si>
  <si>
    <t xml:space="preserve">    其他支出</t>
  </si>
  <si>
    <t>基本支出表</t>
    <phoneticPr fontId="4" type="noConversion"/>
  </si>
  <si>
    <t>项目支出表</t>
    <phoneticPr fontId="4" type="noConversion"/>
  </si>
  <si>
    <t>项目支出合计</t>
    <phoneticPr fontId="4" type="noConversion"/>
  </si>
  <si>
    <t>基本支出合计</t>
    <phoneticPr fontId="4" type="noConversion"/>
  </si>
  <si>
    <t>支出项目</t>
    <phoneticPr fontId="4" type="noConversion"/>
  </si>
  <si>
    <t xml:space="preserve">    工资福利</t>
    <phoneticPr fontId="4" type="noConversion"/>
  </si>
  <si>
    <t xml:space="preserve">    住房维修补助</t>
    <phoneticPr fontId="4" type="noConversion"/>
  </si>
  <si>
    <t xml:space="preserve">     工资福利</t>
    <phoneticPr fontId="4" type="noConversion"/>
  </si>
  <si>
    <t xml:space="preserve">     住房维修补助</t>
    <phoneticPr fontId="4" type="noConversion"/>
  </si>
  <si>
    <t xml:space="preserve">      城市基础设施配套费收入</t>
    <phoneticPr fontId="4" type="noConversion"/>
  </si>
  <si>
    <t xml:space="preserve">      国有土地使用权出让收入</t>
    <phoneticPr fontId="4" type="noConversion"/>
  </si>
  <si>
    <t>1、一般公共预算收入</t>
    <phoneticPr fontId="4" type="noConversion"/>
  </si>
  <si>
    <t>2、政府性基金预算收入</t>
    <phoneticPr fontId="4" type="noConversion"/>
  </si>
  <si>
    <t>3、市财政拨款</t>
    <phoneticPr fontId="4" type="noConversion"/>
  </si>
  <si>
    <t>1、基本支出(详见附表一)</t>
    <phoneticPr fontId="4" type="noConversion"/>
  </si>
  <si>
    <t>2、项目支出(详见附表二)</t>
    <phoneticPr fontId="4" type="noConversion"/>
  </si>
  <si>
    <t>附表一</t>
    <phoneticPr fontId="3" type="noConversion"/>
  </si>
  <si>
    <t>单位：元</t>
    <phoneticPr fontId="4" type="noConversion"/>
  </si>
  <si>
    <t xml:space="preserve">      办公设备购置</t>
  </si>
  <si>
    <t xml:space="preserve">      扶持园区企业发展专项经费</t>
  </si>
  <si>
    <t xml:space="preserve">      招商经费支出</t>
  </si>
  <si>
    <t xml:space="preserve">      其他城市基础设施配套费安排的支出</t>
  </si>
  <si>
    <t xml:space="preserve">      基本建设延续项目</t>
  </si>
  <si>
    <t xml:space="preserve">      其他基本建设支出</t>
  </si>
  <si>
    <t xml:space="preserve">      污水厂运营费用</t>
  </si>
  <si>
    <t xml:space="preserve">      特种车辆年检、保险费用</t>
  </si>
  <si>
    <t xml:space="preserve">      园区电费支出</t>
  </si>
  <si>
    <t xml:space="preserve">      园区零星项目支出</t>
  </si>
  <si>
    <t xml:space="preserve">      保洁、绿化支出</t>
  </si>
  <si>
    <t xml:space="preserve">      梅兴新村安置区及配套设施项目</t>
  </si>
  <si>
    <t xml:space="preserve">      自来水厂运营费用</t>
  </si>
  <si>
    <t xml:space="preserve">      其他交通工具购置</t>
  </si>
  <si>
    <t xml:space="preserve">      镇村协作经费</t>
  </si>
  <si>
    <t xml:space="preserve">      人力资源和社会保障局坟地迁移费用</t>
  </si>
  <si>
    <t xml:space="preserve">      人力资源和社会保障局梅县公和水浸田未付款</t>
  </si>
  <si>
    <t xml:space="preserve">      征地拆迁安置</t>
  </si>
  <si>
    <t xml:space="preserve">      扶贫</t>
  </si>
  <si>
    <t xml:space="preserve">      信息网络及软件购置更新</t>
  </si>
  <si>
    <t xml:space="preserve">      行政事业单位内部控制基础性评价工作</t>
  </si>
  <si>
    <t xml:space="preserve">      委托业务费</t>
  </si>
  <si>
    <t xml:space="preserve">      其他发展与改革事务支出</t>
  </si>
  <si>
    <t xml:space="preserve">      其它交通费用</t>
  </si>
  <si>
    <t xml:space="preserve">      平安建设</t>
  </si>
  <si>
    <t xml:space="preserve">      征税费用</t>
  </si>
  <si>
    <t xml:space="preserve">      政府采购</t>
  </si>
  <si>
    <t xml:space="preserve">      其他支出</t>
  </si>
  <si>
    <t xml:space="preserve">      综治维稳</t>
  </si>
  <si>
    <t xml:space="preserve">      科技扶持</t>
  </si>
  <si>
    <t xml:space="preserve">      向梅州广梅产业园投资开发有限公司购买服务</t>
  </si>
  <si>
    <t xml:space="preserve">      管委会重点工作经费（预备费）</t>
  </si>
  <si>
    <t xml:space="preserve">      被征地农民养老保险费</t>
  </si>
  <si>
    <t xml:space="preserve">      测绘费</t>
  </si>
  <si>
    <t xml:space="preserve">      2017年土地供应业务费</t>
  </si>
  <si>
    <t xml:space="preserve">      土地集约评价经费</t>
  </si>
  <si>
    <t xml:space="preserve">      2016年土地供应业务费</t>
  </si>
  <si>
    <t xml:space="preserve">      林地可研费</t>
  </si>
  <si>
    <t xml:space="preserve">      耕地开垦费</t>
  </si>
  <si>
    <t xml:space="preserve">      新增建设有偿使用费</t>
  </si>
  <si>
    <t xml:space="preserve">      森林植被恢复费</t>
  </si>
  <si>
    <t xml:space="preserve">      梅县2015年第九批次用地报批费 成山片沿206国道</t>
  </si>
  <si>
    <t xml:space="preserve">      兴宁2015年 第六批次用地报批费</t>
  </si>
  <si>
    <t xml:space="preserve">      兴宁2016年 第二批次用地报批费</t>
  </si>
  <si>
    <t xml:space="preserve">      2017年园区工商局办公设备购置预算</t>
  </si>
  <si>
    <t xml:space="preserve">      2017年园区工商局预算支出</t>
  </si>
  <si>
    <t xml:space="preserve">      平安园区视频租赁费</t>
  </si>
  <si>
    <t xml:space="preserve">      2017年工作经费</t>
  </si>
  <si>
    <t xml:space="preserve">      园区便民点建设费</t>
  </si>
  <si>
    <t xml:space="preserve">      训练基地建设费</t>
  </si>
  <si>
    <t xml:space="preserve">      其他商品和服务支出</t>
  </si>
  <si>
    <t xml:space="preserve">      其他商贸事务支出</t>
  </si>
  <si>
    <t xml:space="preserve">      2016年1-9月份东升工业园厂房租金返还</t>
  </si>
  <si>
    <t xml:space="preserve">    工资福利支出</t>
    <phoneticPr fontId="3" type="noConversion"/>
  </si>
  <si>
    <t xml:space="preserve">    商品和服务支出</t>
    <phoneticPr fontId="3" type="noConversion"/>
  </si>
  <si>
    <t xml:space="preserve">    对个人和家庭的补助</t>
    <phoneticPr fontId="3" type="noConversion"/>
  </si>
  <si>
    <t xml:space="preserve">    其他支出</t>
    <phoneticPr fontId="4" type="noConversion"/>
  </si>
  <si>
    <t>单位：万元</t>
    <phoneticPr fontId="4" type="noConversion"/>
  </si>
  <si>
    <t xml:space="preserve">      购买自来水厂管道建设及维护</t>
    <phoneticPr fontId="3" type="noConversion"/>
  </si>
  <si>
    <t>一般公共预算拨款</t>
    <phoneticPr fontId="4" type="noConversion"/>
  </si>
  <si>
    <t>政府性基金拨款</t>
    <phoneticPr fontId="4" type="noConversion"/>
  </si>
  <si>
    <t>三、缺口资金</t>
    <phoneticPr fontId="4" type="noConversion"/>
  </si>
  <si>
    <t xml:space="preserve">    一般公共预算支出缺口</t>
    <phoneticPr fontId="4" type="noConversion"/>
  </si>
  <si>
    <t xml:space="preserve">    政府性基金支出缺口</t>
    <phoneticPr fontId="4" type="noConversion"/>
  </si>
  <si>
    <t>支出项目</t>
    <phoneticPr fontId="4" type="noConversion"/>
  </si>
  <si>
    <t>附表一</t>
    <phoneticPr fontId="3" type="noConversion"/>
  </si>
  <si>
    <t>附表二</t>
    <phoneticPr fontId="3" type="noConversion"/>
  </si>
  <si>
    <t xml:space="preserve">               2017年园区项目支出资金预算表              </t>
  </si>
  <si>
    <t>项    目</t>
  </si>
  <si>
    <t>申报数</t>
    <phoneticPr fontId="4" type="noConversion"/>
  </si>
  <si>
    <t>列入2017年预算</t>
  </si>
  <si>
    <t xml:space="preserve"> 备   注</t>
  </si>
  <si>
    <t>合计</t>
  </si>
  <si>
    <t>列入一般公共预算支出</t>
    <phoneticPr fontId="4" type="noConversion"/>
  </si>
  <si>
    <t>列入政府性基金支出</t>
    <phoneticPr fontId="4" type="noConversion"/>
  </si>
  <si>
    <t xml:space="preserve">列应列未列      </t>
    <phoneticPr fontId="4" type="noConversion"/>
  </si>
  <si>
    <t>广东梅州高新技术产业园区管委会党政办公室</t>
  </si>
  <si>
    <t>广东梅州高新技术产业园区管委会招商和经济发展局</t>
  </si>
  <si>
    <t>广东梅州高新技术产业园区管委会规划和环境保护局</t>
  </si>
  <si>
    <t>广东梅州高新技术产业园区管委会建设和公用事业管理局</t>
  </si>
  <si>
    <r>
      <t xml:space="preserve"> </t>
    </r>
    <r>
      <rPr>
        <sz val="10"/>
        <rFont val="宋体"/>
        <family val="3"/>
        <charset val="134"/>
      </rPr>
      <t xml:space="preserve">     </t>
    </r>
    <r>
      <rPr>
        <sz val="10"/>
        <rFont val="宋体"/>
        <family val="3"/>
        <charset val="134"/>
      </rPr>
      <t>保洁、绿化支出</t>
    </r>
    <phoneticPr fontId="4" type="noConversion"/>
  </si>
  <si>
    <t>广东梅州高新技术产业园区管委会人力资源和社会保障局</t>
  </si>
  <si>
    <t xml:space="preserve">      安置区物业管理费</t>
    <phoneticPr fontId="4" type="noConversion"/>
  </si>
  <si>
    <t>广东梅州高新技术产业园区管委会财政局</t>
  </si>
  <si>
    <t>广东梅州高新技术产业园区工程质量安全监督检测站</t>
  </si>
  <si>
    <t>广东梅州高新技术产业园区规划设计室</t>
  </si>
  <si>
    <t>广东梅州高新技术产业园区投资审核中心</t>
  </si>
  <si>
    <t>广东梅州高新技术产业园区机关事务中心（投资促进中心）</t>
  </si>
  <si>
    <t>广东梅州高新技术产业园区管理委员会</t>
  </si>
  <si>
    <t xml:space="preserve">      政府采购（70万列基本建设支出，8万列其他资本性支出）</t>
    <phoneticPr fontId="4" type="noConversion"/>
  </si>
  <si>
    <t xml:space="preserve">      环境提升工程</t>
    <phoneticPr fontId="4" type="noConversion"/>
  </si>
  <si>
    <t/>
  </si>
  <si>
    <t xml:space="preserve">      共青团、妇女工作经费</t>
    <phoneticPr fontId="4" type="noConversion"/>
  </si>
  <si>
    <t>梅州市国土资源局广东梅州高新技术产业园区分局</t>
  </si>
  <si>
    <t>梅州市工商局行政管理局工业园区分局</t>
  </si>
  <si>
    <t>梅州市公安局广东梅州高新技术产业园区支队</t>
  </si>
  <si>
    <t>梅州市高新区消防专职队</t>
  </si>
  <si>
    <t>梅州市质量技术监督局广东梅州高新技术产业园区分局</t>
  </si>
  <si>
    <t>梅州市产业转移工业园投资开发有限公司</t>
  </si>
  <si>
    <t>梅州市高新区安全办</t>
  </si>
  <si>
    <t>收支平衡状态下，项目支出可列入预算的金额：</t>
    <phoneticPr fontId="4" type="noConversion"/>
  </si>
  <si>
    <t>302商品和服务支出1699.87</t>
    <phoneticPr fontId="4" type="noConversion"/>
  </si>
  <si>
    <t>项目支出合计：42619.02万元</t>
    <phoneticPr fontId="4" type="noConversion"/>
  </si>
  <si>
    <t>附表二</t>
    <phoneticPr fontId="4" type="noConversion"/>
  </si>
  <si>
    <t xml:space="preserve">      资金占用费</t>
    <phoneticPr fontId="3" type="noConversion"/>
  </si>
  <si>
    <t xml:space="preserve">      土地出让费用</t>
    <phoneticPr fontId="4" type="noConversion"/>
  </si>
  <si>
    <r>
      <t>399其他支出24</t>
    </r>
    <r>
      <rPr>
        <sz val="12"/>
        <rFont val="宋体"/>
        <family val="3"/>
        <charset val="134"/>
      </rPr>
      <t>598</t>
    </r>
    <r>
      <rPr>
        <sz val="12"/>
        <rFont val="宋体"/>
        <family val="3"/>
        <charset val="134"/>
      </rPr>
      <t>.33</t>
    </r>
    <phoneticPr fontId="3" type="noConversion"/>
  </si>
  <si>
    <r>
      <t>309基本建设支出</t>
    </r>
    <r>
      <rPr>
        <sz val="12"/>
        <rFont val="宋体"/>
        <family val="3"/>
        <charset val="134"/>
      </rPr>
      <t>16277.32</t>
    </r>
    <phoneticPr fontId="4" type="noConversion"/>
  </si>
  <si>
    <t>310其他资本性支出92.5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</si>
</sst>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6" formatCode="0.00;[Red]0.00"/>
    <numFmt numFmtId="177" formatCode="0.00_ "/>
    <numFmt numFmtId="178" formatCode="0.0000000000"/>
    <numFmt numFmtId="179" formatCode="#,##0.0"/>
    <numFmt numFmtId="180" formatCode="#,##0.00_ "/>
  </numFmts>
  <fonts count="43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3"/>
      <color indexed="8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2"/>
      <name val="仿宋_GB2312"/>
      <family val="3"/>
      <charset val="134"/>
    </font>
    <font>
      <sz val="12"/>
      <name val="Times New Roman"/>
      <family val="1"/>
    </font>
    <font>
      <b/>
      <sz val="18"/>
      <name val="黑体"/>
      <family val="3"/>
      <charset val="134"/>
    </font>
    <font>
      <b/>
      <sz val="12"/>
      <name val="黑体"/>
      <family val="3"/>
      <charset val="134"/>
    </font>
    <font>
      <sz val="14"/>
      <name val="仿宋_GB2312"/>
      <family val="3"/>
      <charset val="134"/>
    </font>
    <font>
      <b/>
      <sz val="14"/>
      <name val="宋体"/>
      <family val="3"/>
      <charset val="134"/>
    </font>
    <font>
      <b/>
      <sz val="14"/>
      <name val="Times New Roman"/>
      <family val="1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sz val="14"/>
      <name val="宋体"/>
      <family val="3"/>
      <charset val="134"/>
    </font>
    <font>
      <sz val="14"/>
      <name val="Times New Roman"/>
      <family val="1"/>
    </font>
    <font>
      <b/>
      <sz val="14"/>
      <name val="黑体"/>
      <family val="3"/>
      <charset val="134"/>
    </font>
    <font>
      <sz val="14"/>
      <name val="黑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6"/>
      <name val="Times New Roman"/>
      <family val="1"/>
    </font>
    <font>
      <b/>
      <sz val="20"/>
      <name val="黑体"/>
      <family val="3"/>
      <charset val="134"/>
    </font>
    <font>
      <b/>
      <sz val="22"/>
      <name val="黑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b/>
      <sz val="22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6"/>
      <name val="仿宋"/>
      <family val="3"/>
      <charset val="134"/>
    </font>
    <font>
      <sz val="12"/>
      <color theme="0"/>
      <name val="宋体"/>
      <family val="3"/>
      <charset val="134"/>
    </font>
    <font>
      <sz val="14"/>
      <color rgb="FFFF000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0" fontId="35" fillId="0" borderId="0">
      <alignment vertical="center"/>
    </xf>
  </cellStyleXfs>
  <cellXfs count="236">
    <xf numFmtId="0" fontId="0" fillId="0" borderId="0" xfId="0"/>
    <xf numFmtId="2" fontId="6" fillId="0" borderId="3" xfId="0" applyNumberFormat="1" applyFont="1" applyBorder="1" applyAlignment="1">
      <alignment horizontal="center" vertical="center"/>
    </xf>
    <xf numFmtId="2" fontId="10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/>
    <xf numFmtId="0" fontId="0" fillId="0" borderId="3" xfId="0" applyBorder="1"/>
    <xf numFmtId="1" fontId="6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9" fontId="0" fillId="0" borderId="3" xfId="0" applyNumberFormat="1" applyBorder="1" applyAlignment="1">
      <alignment horizontal="center" vertical="center"/>
    </xf>
    <xf numFmtId="0" fontId="13" fillId="3" borderId="3" xfId="0" applyNumberFormat="1" applyFont="1" applyFill="1" applyBorder="1" applyAlignment="1" applyProtection="1">
      <alignment vertical="center" wrapText="1"/>
    </xf>
    <xf numFmtId="0" fontId="13" fillId="0" borderId="3" xfId="0" applyNumberFormat="1" applyFont="1" applyFill="1" applyBorder="1" applyAlignment="1" applyProtection="1">
      <alignment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0" fontId="0" fillId="0" borderId="0" xfId="2" applyNumberFormat="1" applyFont="1" applyAlignment="1"/>
    <xf numFmtId="0" fontId="0" fillId="0" borderId="0" xfId="0" applyAlignment="1">
      <alignment horizontal="center"/>
    </xf>
    <xf numFmtId="43" fontId="13" fillId="0" borderId="3" xfId="1" applyFont="1" applyFill="1" applyBorder="1" applyAlignment="1" applyProtection="1">
      <alignment horizontal="center" vertical="center"/>
    </xf>
    <xf numFmtId="43" fontId="13" fillId="0" borderId="3" xfId="1" applyFont="1" applyFill="1" applyBorder="1" applyAlignment="1" applyProtection="1">
      <alignment horizontal="center" vertical="center" wrapText="1"/>
    </xf>
    <xf numFmtId="0" fontId="13" fillId="2" borderId="3" xfId="0" applyNumberFormat="1" applyFont="1" applyFill="1" applyBorder="1" applyAlignment="1" applyProtection="1">
      <alignment vertical="center" wrapText="1"/>
    </xf>
    <xf numFmtId="43" fontId="13" fillId="2" borderId="3" xfId="1" applyFont="1" applyFill="1" applyBorder="1" applyAlignment="1" applyProtection="1">
      <alignment horizontal="center" vertical="center"/>
    </xf>
    <xf numFmtId="3" fontId="15" fillId="0" borderId="3" xfId="0" applyNumberFormat="1" applyFont="1" applyFill="1" applyBorder="1" applyAlignment="1" applyProtection="1">
      <alignment vertical="center"/>
    </xf>
    <xf numFmtId="0" fontId="16" fillId="0" borderId="3" xfId="1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0" fillId="0" borderId="0" xfId="0" applyBorder="1"/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3" fontId="13" fillId="0" borderId="0" xfId="1" applyFont="1" applyFill="1" applyBorder="1" applyAlignment="1" applyProtection="1">
      <alignment horizontal="center" vertical="center"/>
    </xf>
    <xf numFmtId="43" fontId="13" fillId="0" borderId="0" xfId="1" applyFont="1" applyFill="1" applyBorder="1" applyAlignment="1" applyProtection="1">
      <alignment horizontal="center" vertical="center" wrapText="1"/>
    </xf>
    <xf numFmtId="177" fontId="0" fillId="0" borderId="0" xfId="0" applyNumberFormat="1"/>
    <xf numFmtId="0" fontId="0" fillId="0" borderId="0" xfId="0" applyAlignment="1">
      <alignment vertical="center"/>
    </xf>
    <xf numFmtId="0" fontId="9" fillId="0" borderId="3" xfId="1" applyNumberFormat="1" applyFont="1" applyFill="1" applyBorder="1" applyAlignment="1">
      <alignment horizontal="center" vertical="center"/>
    </xf>
    <xf numFmtId="3" fontId="17" fillId="0" borderId="0" xfId="0" applyNumberFormat="1" applyFont="1" applyAlignment="1">
      <alignment vertical="center" wrapText="1"/>
    </xf>
    <xf numFmtId="9" fontId="0" fillId="0" borderId="0" xfId="0" applyNumberFormat="1" applyBorder="1" applyAlignment="1">
      <alignment horizontal="center" vertical="center"/>
    </xf>
    <xf numFmtId="2" fontId="10" fillId="0" borderId="0" xfId="0" applyNumberFormat="1" applyFon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9" fontId="5" fillId="0" borderId="0" xfId="0" applyNumberFormat="1" applyFont="1" applyBorder="1" applyAlignment="1">
      <alignment horizontal="center" wrapText="1"/>
    </xf>
    <xf numFmtId="0" fontId="16" fillId="0" borderId="4" xfId="1" applyNumberFormat="1" applyFont="1" applyFill="1" applyBorder="1" applyAlignment="1">
      <alignment horizontal="center" vertical="center"/>
    </xf>
    <xf numFmtId="0" fontId="9" fillId="0" borderId="4" xfId="1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Border="1" applyAlignment="1"/>
    <xf numFmtId="1" fontId="2" fillId="0" borderId="3" xfId="0" applyNumberFormat="1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left" vertical="center"/>
    </xf>
    <xf numFmtId="3" fontId="19" fillId="0" borderId="3" xfId="0" applyNumberFormat="1" applyFont="1" applyFill="1" applyBorder="1" applyAlignment="1" applyProtection="1">
      <alignment vertical="center"/>
    </xf>
    <xf numFmtId="0" fontId="22" fillId="0" borderId="3" xfId="0" applyFont="1" applyBorder="1" applyAlignment="1">
      <alignment horizontal="center" vertical="center"/>
    </xf>
    <xf numFmtId="9" fontId="20" fillId="0" borderId="0" xfId="0" applyNumberFormat="1" applyFont="1" applyBorder="1" applyAlignment="1">
      <alignment horizontal="center" wrapText="1"/>
    </xf>
    <xf numFmtId="0" fontId="23" fillId="0" borderId="0" xfId="0" applyFont="1"/>
    <xf numFmtId="176" fontId="20" fillId="0" borderId="3" xfId="0" applyNumberFormat="1" applyFont="1" applyBorder="1" applyAlignment="1">
      <alignment horizontal="center" vertical="center"/>
    </xf>
    <xf numFmtId="2" fontId="24" fillId="0" borderId="3" xfId="0" applyNumberFormat="1" applyFont="1" applyBorder="1" applyAlignment="1">
      <alignment horizontal="center" vertical="center"/>
    </xf>
    <xf numFmtId="2" fontId="23" fillId="0" borderId="3" xfId="0" applyNumberFormat="1" applyFont="1" applyBorder="1" applyAlignment="1">
      <alignment horizontal="center" vertical="center"/>
    </xf>
    <xf numFmtId="9" fontId="23" fillId="0" borderId="3" xfId="0" applyNumberFormat="1" applyFont="1" applyBorder="1" applyAlignment="1">
      <alignment horizontal="center" vertical="center"/>
    </xf>
    <xf numFmtId="9" fontId="23" fillId="0" borderId="0" xfId="0" applyNumberFormat="1" applyFont="1" applyBorder="1" applyAlignment="1">
      <alignment horizontal="center" vertical="center"/>
    </xf>
    <xf numFmtId="0" fontId="25" fillId="0" borderId="4" xfId="1" applyNumberFormat="1" applyFont="1" applyFill="1" applyBorder="1" applyAlignment="1">
      <alignment horizontal="center" vertical="center"/>
    </xf>
    <xf numFmtId="0" fontId="25" fillId="0" borderId="3" xfId="1" applyNumberFormat="1" applyFont="1" applyFill="1" applyBorder="1" applyAlignment="1">
      <alignment horizontal="center" vertical="center"/>
    </xf>
    <xf numFmtId="1" fontId="20" fillId="0" borderId="3" xfId="0" applyNumberFormat="1" applyFont="1" applyFill="1" applyBorder="1" applyAlignment="1">
      <alignment horizontal="center" vertical="center"/>
    </xf>
    <xf numFmtId="0" fontId="21" fillId="0" borderId="4" xfId="1" applyNumberFormat="1" applyFont="1" applyFill="1" applyBorder="1" applyAlignment="1">
      <alignment horizontal="center" vertical="center"/>
    </xf>
    <xf numFmtId="0" fontId="21" fillId="0" borderId="3" xfId="1" applyNumberFormat="1" applyFont="1" applyFill="1" applyBorder="1" applyAlignment="1">
      <alignment horizontal="center" vertical="center"/>
    </xf>
    <xf numFmtId="0" fontId="23" fillId="0" borderId="0" xfId="0" applyFont="1" applyBorder="1"/>
    <xf numFmtId="1" fontId="20" fillId="0" borderId="0" xfId="0" applyNumberFormat="1" applyFont="1" applyFill="1" applyBorder="1" applyAlignment="1">
      <alignment horizontal="left" vertical="center"/>
    </xf>
    <xf numFmtId="1" fontId="20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/>
    <xf numFmtId="1" fontId="20" fillId="0" borderId="3" xfId="0" applyNumberFormat="1" applyFont="1" applyBorder="1" applyAlignment="1">
      <alignment horizontal="center" vertical="center" wrapText="1"/>
    </xf>
    <xf numFmtId="2" fontId="21" fillId="0" borderId="3" xfId="0" applyNumberFormat="1" applyFont="1" applyBorder="1" applyAlignment="1">
      <alignment horizontal="center" vertical="center"/>
    </xf>
    <xf numFmtId="2" fontId="21" fillId="0" borderId="0" xfId="0" applyNumberFormat="1" applyFont="1" applyBorder="1" applyAlignment="1">
      <alignment horizontal="center" vertical="center"/>
    </xf>
    <xf numFmtId="2" fontId="25" fillId="0" borderId="3" xfId="0" applyNumberFormat="1" applyFont="1" applyBorder="1"/>
    <xf numFmtId="2" fontId="23" fillId="0" borderId="0" xfId="0" applyNumberFormat="1" applyFont="1" applyBorder="1" applyAlignment="1">
      <alignment horizontal="center" vertical="center"/>
    </xf>
    <xf numFmtId="3" fontId="26" fillId="0" borderId="3" xfId="0" applyNumberFormat="1" applyFont="1" applyBorder="1" applyAlignment="1">
      <alignment horizontal="center" vertical="center"/>
    </xf>
    <xf numFmtId="3" fontId="19" fillId="0" borderId="3" xfId="0" applyNumberFormat="1" applyFont="1" applyFill="1" applyBorder="1" applyAlignment="1" applyProtection="1">
      <alignment vertical="center" wrapText="1"/>
    </xf>
    <xf numFmtId="177" fontId="23" fillId="0" borderId="0" xfId="0" applyNumberFormat="1" applyFont="1"/>
    <xf numFmtId="2" fontId="24" fillId="0" borderId="3" xfId="0" applyNumberFormat="1" applyFont="1" applyFill="1" applyBorder="1" applyAlignment="1">
      <alignment horizontal="center" vertical="center"/>
    </xf>
    <xf numFmtId="2" fontId="23" fillId="0" borderId="3" xfId="0" applyNumberFormat="1" applyFont="1" applyFill="1" applyBorder="1" applyAlignment="1">
      <alignment horizontal="center" vertical="center"/>
    </xf>
    <xf numFmtId="9" fontId="23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15" fillId="0" borderId="3" xfId="0" applyNumberFormat="1" applyFont="1" applyFill="1" applyBorder="1" applyAlignment="1" applyProtection="1">
      <alignment vertical="center" wrapText="1"/>
    </xf>
    <xf numFmtId="3" fontId="18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" fontId="2" fillId="0" borderId="3" xfId="0" applyNumberFormat="1" applyFont="1" applyFill="1" applyBorder="1" applyAlignment="1">
      <alignment horizontal="left" vertical="center"/>
    </xf>
    <xf numFmtId="2" fontId="7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3" fontId="21" fillId="0" borderId="7" xfId="0" applyNumberFormat="1" applyFont="1" applyBorder="1" applyAlignment="1">
      <alignment horizontal="center" vertical="center" wrapText="1"/>
    </xf>
    <xf numFmtId="178" fontId="0" fillId="0" borderId="0" xfId="0" applyNumberFormat="1"/>
    <xf numFmtId="9" fontId="0" fillId="0" borderId="0" xfId="2" applyNumberFormat="1" applyFont="1" applyAlignment="1"/>
    <xf numFmtId="2" fontId="25" fillId="0" borderId="4" xfId="1" applyNumberFormat="1" applyFont="1" applyFill="1" applyBorder="1" applyAlignment="1">
      <alignment horizontal="center" vertical="center"/>
    </xf>
    <xf numFmtId="2" fontId="25" fillId="0" borderId="3" xfId="1" applyNumberFormat="1" applyFont="1" applyFill="1" applyBorder="1" applyAlignment="1">
      <alignment horizontal="center" vertical="center"/>
    </xf>
    <xf numFmtId="9" fontId="25" fillId="0" borderId="4" xfId="2" applyNumberFormat="1" applyFont="1" applyFill="1" applyBorder="1" applyAlignment="1">
      <alignment horizontal="center" vertical="center"/>
    </xf>
    <xf numFmtId="3" fontId="19" fillId="0" borderId="3" xfId="0" applyNumberFormat="1" applyFont="1" applyFill="1" applyBorder="1" applyAlignment="1" applyProtection="1">
      <alignment horizontal="center" vertical="center"/>
    </xf>
    <xf numFmtId="3" fontId="21" fillId="0" borderId="0" xfId="0" applyNumberFormat="1" applyFont="1" applyBorder="1" applyAlignment="1">
      <alignment horizontal="center" vertical="center" wrapText="1"/>
    </xf>
    <xf numFmtId="179" fontId="27" fillId="0" borderId="0" xfId="0" applyNumberFormat="1" applyFont="1" applyAlignment="1">
      <alignment horizontal="center" vertical="center"/>
    </xf>
    <xf numFmtId="176" fontId="20" fillId="0" borderId="4" xfId="0" applyNumberFormat="1" applyFont="1" applyBorder="1" applyAlignment="1">
      <alignment horizontal="center" vertical="center"/>
    </xf>
    <xf numFmtId="9" fontId="20" fillId="0" borderId="7" xfId="0" applyNumberFormat="1" applyFont="1" applyBorder="1" applyAlignment="1">
      <alignment horizontal="center" wrapText="1"/>
    </xf>
    <xf numFmtId="0" fontId="0" fillId="0" borderId="0" xfId="0" applyAlignment="1">
      <alignment horizontal="left" vertical="center"/>
    </xf>
    <xf numFmtId="3" fontId="20" fillId="0" borderId="0" xfId="0" applyNumberFormat="1" applyFont="1" applyBorder="1" applyAlignment="1">
      <alignment horizontal="left" vertical="center" wrapText="1"/>
    </xf>
    <xf numFmtId="3" fontId="19" fillId="0" borderId="3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left"/>
    </xf>
    <xf numFmtId="0" fontId="28" fillId="0" borderId="0" xfId="0" applyFont="1" applyAlignment="1">
      <alignment horizontal="left"/>
    </xf>
    <xf numFmtId="3" fontId="19" fillId="3" borderId="3" xfId="0" applyNumberFormat="1" applyFont="1" applyFill="1" applyBorder="1" applyAlignment="1" applyProtection="1">
      <alignment horizontal="left" vertical="center"/>
    </xf>
    <xf numFmtId="43" fontId="25" fillId="3" borderId="4" xfId="1" applyFont="1" applyFill="1" applyBorder="1" applyAlignment="1">
      <alignment horizontal="center" vertical="center"/>
    </xf>
    <xf numFmtId="43" fontId="23" fillId="0" borderId="0" xfId="0" applyNumberFormat="1" applyFont="1"/>
    <xf numFmtId="43" fontId="25" fillId="0" borderId="4" xfId="1" applyFont="1" applyFill="1" applyBorder="1" applyAlignment="1">
      <alignment horizontal="center" vertical="center"/>
    </xf>
    <xf numFmtId="43" fontId="23" fillId="0" borderId="0" xfId="0" applyNumberFormat="1" applyFont="1" applyAlignment="1">
      <alignment horizontal="center"/>
    </xf>
    <xf numFmtId="43" fontId="0" fillId="0" borderId="0" xfId="0" applyNumberFormat="1" applyBorder="1"/>
    <xf numFmtId="43" fontId="0" fillId="0" borderId="0" xfId="0" applyNumberFormat="1"/>
    <xf numFmtId="0" fontId="28" fillId="0" borderId="3" xfId="0" applyFont="1" applyBorder="1" applyAlignment="1">
      <alignment horizontal="left"/>
    </xf>
    <xf numFmtId="43" fontId="23" fillId="0" borderId="3" xfId="0" applyNumberFormat="1" applyFont="1" applyBorder="1" applyAlignment="1">
      <alignment horizontal="center"/>
    </xf>
    <xf numFmtId="4" fontId="21" fillId="0" borderId="0" xfId="0" applyNumberFormat="1" applyFont="1" applyBorder="1" applyAlignment="1">
      <alignment horizontal="center" vertical="center" wrapText="1"/>
    </xf>
    <xf numFmtId="0" fontId="29" fillId="0" borderId="3" xfId="0" applyFont="1" applyBorder="1" applyAlignment="1">
      <alignment horizontal="left"/>
    </xf>
    <xf numFmtId="43" fontId="29" fillId="0" borderId="3" xfId="1" applyNumberFormat="1" applyFont="1" applyBorder="1" applyAlignment="1">
      <alignment horizontal="left"/>
    </xf>
    <xf numFmtId="3" fontId="26" fillId="0" borderId="3" xfId="0" applyNumberFormat="1" applyFont="1" applyBorder="1" applyAlignment="1">
      <alignment horizontal="left" vertical="center"/>
    </xf>
    <xf numFmtId="3" fontId="20" fillId="0" borderId="3" xfId="0" applyNumberFormat="1" applyFont="1" applyBorder="1" applyAlignment="1">
      <alignment horizontal="left" vertical="center" wrapText="1"/>
    </xf>
    <xf numFmtId="4" fontId="21" fillId="0" borderId="3" xfId="0" applyNumberFormat="1" applyFont="1" applyBorder="1" applyAlignment="1">
      <alignment horizontal="center" vertical="center" wrapText="1"/>
    </xf>
    <xf numFmtId="180" fontId="0" fillId="0" borderId="0" xfId="0" applyNumberFormat="1" applyAlignment="1">
      <alignment horizontal="center"/>
    </xf>
    <xf numFmtId="3" fontId="19" fillId="3" borderId="3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3" fontId="19" fillId="0" borderId="3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wrapText="1"/>
    </xf>
    <xf numFmtId="3" fontId="30" fillId="0" borderId="3" xfId="0" applyNumberFormat="1" applyFont="1" applyBorder="1" applyAlignment="1">
      <alignment horizontal="left" vertical="center" wrapText="1"/>
    </xf>
    <xf numFmtId="43" fontId="31" fillId="0" borderId="4" xfId="1" applyFont="1" applyFill="1" applyBorder="1" applyAlignment="1">
      <alignment horizontal="center" vertical="center"/>
    </xf>
    <xf numFmtId="179" fontId="27" fillId="0" borderId="0" xfId="0" applyNumberFormat="1" applyFont="1" applyAlignment="1">
      <alignment horizontal="right" vertical="center"/>
    </xf>
    <xf numFmtId="43" fontId="31" fillId="0" borderId="0" xfId="1" applyFont="1" applyFill="1" applyBorder="1" applyAlignment="1">
      <alignment horizontal="center" vertical="center"/>
    </xf>
    <xf numFmtId="3" fontId="30" fillId="0" borderId="3" xfId="0" applyNumberFormat="1" applyFont="1" applyBorder="1" applyAlignment="1">
      <alignment horizontal="center" vertical="center" wrapText="1"/>
    </xf>
    <xf numFmtId="43" fontId="0" fillId="0" borderId="0" xfId="0" applyNumberFormat="1" applyAlignment="1">
      <alignment horizontal="center"/>
    </xf>
    <xf numFmtId="0" fontId="0" fillId="0" borderId="0" xfId="0" applyBorder="1" applyAlignment="1">
      <alignment horizontal="left" wrapText="1"/>
    </xf>
    <xf numFmtId="3" fontId="30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3" fontId="19" fillId="0" borderId="0" xfId="0" applyNumberFormat="1" applyFont="1" applyFill="1" applyBorder="1" applyAlignment="1" applyProtection="1">
      <alignment horizontal="left" vertical="center" wrapText="1"/>
    </xf>
    <xf numFmtId="2" fontId="23" fillId="0" borderId="0" xfId="1" applyNumberFormat="1" applyFont="1" applyAlignment="1"/>
    <xf numFmtId="43" fontId="27" fillId="0" borderId="0" xfId="1" applyFont="1" applyAlignment="1">
      <alignment horizontal="center" vertical="center"/>
    </xf>
    <xf numFmtId="2" fontId="25" fillId="3" borderId="4" xfId="1" applyNumberFormat="1" applyFont="1" applyFill="1" applyBorder="1" applyAlignment="1">
      <alignment horizontal="center" vertical="center"/>
    </xf>
    <xf numFmtId="2" fontId="25" fillId="3" borderId="3" xfId="1" applyNumberFormat="1" applyFont="1" applyFill="1" applyBorder="1" applyAlignment="1">
      <alignment horizontal="center" vertical="center"/>
    </xf>
    <xf numFmtId="2" fontId="31" fillId="0" borderId="4" xfId="1" applyNumberFormat="1" applyFont="1" applyFill="1" applyBorder="1" applyAlignment="1">
      <alignment horizontal="center" vertical="center"/>
    </xf>
    <xf numFmtId="4" fontId="30" fillId="0" borderId="0" xfId="0" applyNumberFormat="1" applyFont="1" applyBorder="1" applyAlignment="1">
      <alignment horizontal="left" vertical="center" wrapText="1"/>
    </xf>
    <xf numFmtId="2" fontId="31" fillId="0" borderId="3" xfId="1" applyNumberFormat="1" applyFont="1" applyFill="1" applyBorder="1" applyAlignment="1">
      <alignment horizontal="center" vertical="center"/>
    </xf>
    <xf numFmtId="43" fontId="0" fillId="0" borderId="0" xfId="4" applyFont="1" applyFill="1" applyAlignment="1">
      <alignment horizontal="center" vertical="center"/>
    </xf>
    <xf numFmtId="43" fontId="35" fillId="0" borderId="0" xfId="4" applyFont="1" applyFill="1" applyAlignment="1">
      <alignment horizontal="center" vertical="center"/>
    </xf>
    <xf numFmtId="43" fontId="36" fillId="0" borderId="0" xfId="4" applyFont="1" applyFill="1" applyBorder="1" applyAlignment="1">
      <alignment horizontal="center" vertical="center"/>
    </xf>
    <xf numFmtId="43" fontId="37" fillId="0" borderId="3" xfId="4" applyFont="1" applyFill="1" applyBorder="1" applyAlignment="1">
      <alignment horizontal="center" vertical="center" wrapText="1"/>
    </xf>
    <xf numFmtId="43" fontId="2" fillId="0" borderId="1" xfId="4" applyFont="1" applyFill="1" applyBorder="1" applyAlignment="1">
      <alignment vertical="center" wrapText="1"/>
    </xf>
    <xf numFmtId="43" fontId="38" fillId="0" borderId="3" xfId="4" applyFont="1" applyFill="1" applyBorder="1" applyAlignment="1">
      <alignment horizontal="center" vertical="center"/>
    </xf>
    <xf numFmtId="43" fontId="39" fillId="5" borderId="3" xfId="4" applyFont="1" applyFill="1" applyBorder="1" applyAlignment="1">
      <alignment horizontal="center" vertical="center"/>
    </xf>
    <xf numFmtId="43" fontId="39" fillId="0" borderId="3" xfId="4" applyFont="1" applyFill="1" applyBorder="1" applyAlignment="1">
      <alignment horizontal="center" vertical="center"/>
    </xf>
    <xf numFmtId="43" fontId="39" fillId="6" borderId="3" xfId="4" applyFont="1" applyFill="1" applyBorder="1" applyAlignment="1">
      <alignment horizontal="center" vertical="center"/>
    </xf>
    <xf numFmtId="43" fontId="39" fillId="7" borderId="3" xfId="4" applyFont="1" applyFill="1" applyBorder="1" applyAlignment="1">
      <alignment horizontal="center" vertical="center"/>
    </xf>
    <xf numFmtId="43" fontId="39" fillId="8" borderId="3" xfId="4" applyFont="1" applyFill="1" applyBorder="1" applyAlignment="1">
      <alignment horizontal="center" vertical="center"/>
    </xf>
    <xf numFmtId="43" fontId="39" fillId="9" borderId="3" xfId="4" applyFont="1" applyFill="1" applyBorder="1" applyAlignment="1">
      <alignment horizontal="center" vertical="center"/>
    </xf>
    <xf numFmtId="43" fontId="39" fillId="3" borderId="3" xfId="4" applyFont="1" applyFill="1" applyBorder="1" applyAlignment="1">
      <alignment horizontal="center" vertical="center"/>
    </xf>
    <xf numFmtId="43" fontId="38" fillId="6" borderId="3" xfId="4" applyFont="1" applyFill="1" applyBorder="1" applyAlignment="1">
      <alignment horizontal="center" vertical="center"/>
    </xf>
    <xf numFmtId="43" fontId="38" fillId="3" borderId="3" xfId="4" applyFont="1" applyFill="1" applyBorder="1" applyAlignment="1">
      <alignment horizontal="center" vertical="center"/>
    </xf>
    <xf numFmtId="43" fontId="38" fillId="4" borderId="3" xfId="4" applyFont="1" applyFill="1" applyBorder="1" applyAlignment="1">
      <alignment horizontal="center" vertical="center"/>
    </xf>
    <xf numFmtId="43" fontId="35" fillId="5" borderId="0" xfId="4" applyFont="1" applyFill="1" applyAlignment="1">
      <alignment horizontal="center" vertical="center"/>
    </xf>
    <xf numFmtId="43" fontId="0" fillId="0" borderId="0" xfId="4" applyFont="1" applyFill="1" applyBorder="1" applyAlignment="1">
      <alignment horizontal="center" vertical="center"/>
    </xf>
    <xf numFmtId="43" fontId="35" fillId="0" borderId="0" xfId="4" applyFont="1" applyFill="1" applyBorder="1" applyAlignment="1">
      <alignment horizontal="center" vertical="center"/>
    </xf>
    <xf numFmtId="43" fontId="2" fillId="0" borderId="0" xfId="4" applyFont="1" applyFill="1" applyBorder="1" applyAlignment="1">
      <alignment vertical="center"/>
    </xf>
    <xf numFmtId="43" fontId="41" fillId="0" borderId="0" xfId="4" applyFont="1" applyFill="1" applyBorder="1" applyAlignment="1">
      <alignment horizontal="center" vertical="center"/>
    </xf>
    <xf numFmtId="0" fontId="35" fillId="0" borderId="0" xfId="5" applyFont="1" applyFill="1">
      <alignment vertical="center"/>
    </xf>
    <xf numFmtId="0" fontId="35" fillId="0" borderId="0" xfId="5" applyFill="1">
      <alignment vertical="center"/>
    </xf>
    <xf numFmtId="0" fontId="35" fillId="0" borderId="0" xfId="5" applyFill="1" applyAlignment="1">
      <alignment vertical="center"/>
    </xf>
    <xf numFmtId="0" fontId="36" fillId="0" borderId="0" xfId="5" applyFont="1" applyFill="1" applyBorder="1" applyAlignment="1">
      <alignment horizontal="center" vertical="center"/>
    </xf>
    <xf numFmtId="0" fontId="35" fillId="0" borderId="0" xfId="5" applyFont="1" applyFill="1" applyAlignment="1">
      <alignment vertical="center"/>
    </xf>
    <xf numFmtId="0" fontId="35" fillId="0" borderId="0" xfId="5" applyFill="1" applyBorder="1">
      <alignment vertical="center"/>
    </xf>
    <xf numFmtId="0" fontId="38" fillId="0" borderId="3" xfId="5" applyFont="1" applyFill="1" applyBorder="1">
      <alignment vertical="center"/>
    </xf>
    <xf numFmtId="0" fontId="39" fillId="0" borderId="3" xfId="5" applyFont="1" applyFill="1" applyBorder="1" applyAlignment="1">
      <alignment vertical="center" wrapText="1"/>
    </xf>
    <xf numFmtId="0" fontId="39" fillId="5" borderId="3" xfId="5" applyFont="1" applyFill="1" applyBorder="1" applyAlignment="1">
      <alignment vertical="center"/>
    </xf>
    <xf numFmtId="0" fontId="39" fillId="0" borderId="3" xfId="5" applyFont="1" applyFill="1" applyBorder="1">
      <alignment vertical="center"/>
    </xf>
    <xf numFmtId="0" fontId="38" fillId="0" borderId="3" xfId="5" applyFont="1" applyFill="1" applyBorder="1" applyAlignment="1">
      <alignment vertical="center"/>
    </xf>
    <xf numFmtId="0" fontId="39" fillId="6" borderId="3" xfId="5" applyFont="1" applyFill="1" applyBorder="1" applyAlignment="1">
      <alignment vertical="center"/>
    </xf>
    <xf numFmtId="0" fontId="39" fillId="7" borderId="3" xfId="5" applyFont="1" applyFill="1" applyBorder="1" applyAlignment="1">
      <alignment horizontal="left" vertical="center"/>
    </xf>
    <xf numFmtId="0" fontId="39" fillId="6" borderId="3" xfId="5" applyFont="1" applyFill="1" applyBorder="1" applyAlignment="1">
      <alignment horizontal="left" vertical="center"/>
    </xf>
    <xf numFmtId="0" fontId="2" fillId="0" borderId="0" xfId="5" applyFont="1" applyFill="1">
      <alignment vertical="center"/>
    </xf>
    <xf numFmtId="0" fontId="39" fillId="9" borderId="3" xfId="5" applyFont="1" applyFill="1" applyBorder="1" applyAlignment="1">
      <alignment vertical="center"/>
    </xf>
    <xf numFmtId="0" fontId="39" fillId="7" borderId="3" xfId="5" applyFont="1" applyFill="1" applyBorder="1" applyAlignment="1">
      <alignment vertical="center"/>
    </xf>
    <xf numFmtId="0" fontId="39" fillId="9" borderId="3" xfId="5" applyFont="1" applyFill="1" applyBorder="1">
      <alignment vertical="center"/>
    </xf>
    <xf numFmtId="0" fontId="38" fillId="0" borderId="3" xfId="5" applyFont="1" applyFill="1" applyBorder="1" applyAlignment="1">
      <alignment vertical="center" wrapText="1"/>
    </xf>
    <xf numFmtId="0" fontId="39" fillId="0" borderId="3" xfId="5" applyFont="1" applyFill="1" applyBorder="1" applyAlignment="1">
      <alignment vertical="center"/>
    </xf>
    <xf numFmtId="0" fontId="39" fillId="0" borderId="0" xfId="5" applyFont="1" applyFill="1" applyBorder="1">
      <alignment vertical="center"/>
    </xf>
    <xf numFmtId="0" fontId="35" fillId="0" borderId="0" xfId="5" applyFont="1" applyFill="1" applyAlignment="1">
      <alignment horizontal="center" vertical="center"/>
    </xf>
    <xf numFmtId="0" fontId="35" fillId="0" borderId="0" xfId="5" applyFont="1" applyFill="1" applyAlignment="1">
      <alignment horizontal="left" vertical="center"/>
    </xf>
    <xf numFmtId="0" fontId="38" fillId="6" borderId="3" xfId="5" applyFont="1" applyFill="1" applyBorder="1" applyAlignment="1">
      <alignment vertical="center"/>
    </xf>
    <xf numFmtId="0" fontId="38" fillId="0" borderId="0" xfId="5" applyFont="1" applyFill="1" applyBorder="1">
      <alignment vertical="center"/>
    </xf>
    <xf numFmtId="43" fontId="2" fillId="0" borderId="0" xfId="5" applyNumberFormat="1" applyFont="1" applyFill="1">
      <alignment vertical="center"/>
    </xf>
    <xf numFmtId="0" fontId="35" fillId="7" borderId="0" xfId="5" applyFill="1" applyAlignment="1">
      <alignment vertical="center"/>
    </xf>
    <xf numFmtId="0" fontId="40" fillId="0" borderId="0" xfId="5" applyFont="1">
      <alignment vertical="center"/>
    </xf>
    <xf numFmtId="0" fontId="41" fillId="0" borderId="0" xfId="5" applyFont="1" applyFill="1" applyBorder="1">
      <alignment vertical="center"/>
    </xf>
    <xf numFmtId="43" fontId="35" fillId="0" borderId="0" xfId="5" applyNumberFormat="1" applyFill="1" applyBorder="1">
      <alignment vertical="center"/>
    </xf>
    <xf numFmtId="3" fontId="17" fillId="0" borderId="0" xfId="0" applyNumberFormat="1" applyFont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 wrapText="1"/>
    </xf>
    <xf numFmtId="3" fontId="17" fillId="0" borderId="5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2" fontId="0" fillId="0" borderId="3" xfId="0" applyNumberForma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 wrapText="1"/>
    </xf>
    <xf numFmtId="3" fontId="21" fillId="0" borderId="1" xfId="0" applyNumberFormat="1" applyFont="1" applyBorder="1" applyAlignment="1">
      <alignment horizontal="center" vertical="center" wrapText="1"/>
    </xf>
    <xf numFmtId="3" fontId="21" fillId="0" borderId="2" xfId="0" applyNumberFormat="1" applyFont="1" applyBorder="1" applyAlignment="1">
      <alignment horizontal="center" vertical="center" wrapText="1"/>
    </xf>
    <xf numFmtId="2" fontId="23" fillId="0" borderId="3" xfId="0" applyNumberFormat="1" applyFont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 wrapText="1"/>
    </xf>
    <xf numFmtId="3" fontId="20" fillId="0" borderId="2" xfId="0" applyNumberFormat="1" applyFont="1" applyBorder="1" applyAlignment="1">
      <alignment horizontal="center" vertical="center" wrapText="1"/>
    </xf>
    <xf numFmtId="9" fontId="20" fillId="0" borderId="3" xfId="0" applyNumberFormat="1" applyFont="1" applyBorder="1" applyAlignment="1">
      <alignment horizontal="center" wrapText="1"/>
    </xf>
    <xf numFmtId="3" fontId="20" fillId="0" borderId="3" xfId="0" applyNumberFormat="1" applyFont="1" applyBorder="1" applyAlignment="1">
      <alignment horizontal="center" vertical="center" wrapText="1"/>
    </xf>
    <xf numFmtId="3" fontId="21" fillId="0" borderId="6" xfId="0" applyNumberFormat="1" applyFont="1" applyBorder="1" applyAlignment="1">
      <alignment horizontal="center" vertical="center" wrapText="1"/>
    </xf>
    <xf numFmtId="3" fontId="21" fillId="0" borderId="7" xfId="0" applyNumberFormat="1" applyFont="1" applyBorder="1" applyAlignment="1">
      <alignment horizontal="center" vertical="center" wrapText="1"/>
    </xf>
    <xf numFmtId="9" fontId="20" fillId="0" borderId="1" xfId="0" applyNumberFormat="1" applyFont="1" applyBorder="1" applyAlignment="1">
      <alignment horizontal="center" wrapText="1"/>
    </xf>
    <xf numFmtId="9" fontId="20" fillId="0" borderId="2" xfId="0" applyNumberFormat="1" applyFont="1" applyBorder="1" applyAlignment="1">
      <alignment horizontal="center" wrapText="1"/>
    </xf>
    <xf numFmtId="3" fontId="20" fillId="0" borderId="1" xfId="0" applyNumberFormat="1" applyFont="1" applyBorder="1" applyAlignment="1">
      <alignment horizontal="left" vertical="center" wrapText="1"/>
    </xf>
    <xf numFmtId="3" fontId="20" fillId="0" borderId="2" xfId="0" applyNumberFormat="1" applyFont="1" applyBorder="1" applyAlignment="1">
      <alignment horizontal="left" vertical="center" wrapText="1"/>
    </xf>
    <xf numFmtId="43" fontId="21" fillId="0" borderId="3" xfId="1" applyFont="1" applyBorder="1" applyAlignment="1">
      <alignment horizontal="center" vertical="center" wrapText="1"/>
    </xf>
    <xf numFmtId="3" fontId="33" fillId="0" borderId="0" xfId="0" applyNumberFormat="1" applyFont="1" applyAlignment="1">
      <alignment horizontal="center" vertical="center"/>
    </xf>
    <xf numFmtId="3" fontId="32" fillId="0" borderId="0" xfId="0" applyNumberFormat="1" applyFont="1" applyAlignment="1">
      <alignment horizontal="center" vertical="center"/>
    </xf>
    <xf numFmtId="43" fontId="0" fillId="5" borderId="9" xfId="4" applyFont="1" applyFill="1" applyBorder="1" applyAlignment="1">
      <alignment horizontal="center" vertical="center"/>
    </xf>
    <xf numFmtId="43" fontId="35" fillId="0" borderId="0" xfId="4" applyFont="1" applyFill="1" applyBorder="1" applyAlignment="1">
      <alignment horizontal="center" vertical="center"/>
    </xf>
    <xf numFmtId="0" fontId="36" fillId="0" borderId="0" xfId="5" applyFont="1" applyFill="1" applyAlignment="1">
      <alignment horizontal="center" vertical="center"/>
    </xf>
    <xf numFmtId="43" fontId="6" fillId="0" borderId="5" xfId="4" applyFont="1" applyFill="1" applyBorder="1" applyAlignment="1">
      <alignment horizontal="right" vertical="center"/>
    </xf>
    <xf numFmtId="0" fontId="2" fillId="0" borderId="1" xfId="5" applyFont="1" applyFill="1" applyBorder="1" applyAlignment="1">
      <alignment horizontal="center" vertical="center"/>
    </xf>
    <xf numFmtId="0" fontId="2" fillId="0" borderId="2" xfId="5" applyFont="1" applyFill="1" applyBorder="1" applyAlignment="1">
      <alignment horizontal="center" vertical="center"/>
    </xf>
    <xf numFmtId="43" fontId="2" fillId="0" borderId="8" xfId="4" applyFont="1" applyFill="1" applyBorder="1" applyAlignment="1">
      <alignment horizontal="center" vertical="center"/>
    </xf>
    <xf numFmtId="43" fontId="2" fillId="0" borderId="9" xfId="4" applyFont="1" applyFill="1" applyBorder="1" applyAlignment="1">
      <alignment horizontal="center" vertical="center"/>
    </xf>
    <xf numFmtId="43" fontId="2" fillId="0" borderId="6" xfId="4" applyFont="1" applyFill="1" applyBorder="1" applyAlignment="1">
      <alignment horizontal="center" vertical="center"/>
    </xf>
    <xf numFmtId="43" fontId="2" fillId="4" borderId="10" xfId="4" applyFont="1" applyFill="1" applyBorder="1" applyAlignment="1">
      <alignment horizontal="center" vertical="center"/>
    </xf>
    <xf numFmtId="43" fontId="2" fillId="4" borderId="11" xfId="4" applyFont="1" applyFill="1" applyBorder="1" applyAlignment="1">
      <alignment horizontal="center" vertical="center"/>
    </xf>
    <xf numFmtId="43" fontId="2" fillId="4" borderId="4" xfId="4" applyFont="1" applyFill="1" applyBorder="1" applyAlignment="1">
      <alignment horizontal="center" vertical="center"/>
    </xf>
    <xf numFmtId="0" fontId="34" fillId="6" borderId="0" xfId="5" applyFont="1" applyFill="1" applyAlignment="1">
      <alignment vertical="center"/>
    </xf>
    <xf numFmtId="2" fontId="42" fillId="3" borderId="4" xfId="1" applyNumberFormat="1" applyFont="1" applyFill="1" applyBorder="1" applyAlignment="1">
      <alignment horizontal="center" vertical="center"/>
    </xf>
    <xf numFmtId="2" fontId="42" fillId="0" borderId="4" xfId="1" applyNumberFormat="1" applyFont="1" applyFill="1" applyBorder="1" applyAlignment="1">
      <alignment horizontal="center" vertical="center"/>
    </xf>
    <xf numFmtId="2" fontId="42" fillId="0" borderId="3" xfId="1" applyNumberFormat="1" applyFont="1" applyFill="1" applyBorder="1" applyAlignment="1">
      <alignment horizontal="center" vertical="center"/>
    </xf>
    <xf numFmtId="0" fontId="34" fillId="5" borderId="0" xfId="5" applyFont="1" applyFill="1" applyAlignment="1">
      <alignment vertical="center"/>
    </xf>
    <xf numFmtId="0" fontId="34" fillId="9" borderId="0" xfId="5" applyFont="1" applyFill="1" applyAlignment="1">
      <alignment vertical="center"/>
    </xf>
  </cellXfs>
  <cellStyles count="6">
    <cellStyle name="百分比" xfId="2" builtinId="5"/>
    <cellStyle name="常规" xfId="0" builtinId="0"/>
    <cellStyle name="常规 2" xfId="3"/>
    <cellStyle name="常规 3" xfId="5"/>
    <cellStyle name="千位分隔" xfId="1" builtinId="3"/>
    <cellStyle name="千位分隔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447678</xdr:colOff>
      <xdr:row>90</xdr:row>
      <xdr:rowOff>271465</xdr:rowOff>
    </xdr:from>
    <xdr:to>
      <xdr:col>7</xdr:col>
      <xdr:colOff>785814</xdr:colOff>
      <xdr:row>92</xdr:row>
      <xdr:rowOff>3</xdr:rowOff>
    </xdr:to>
    <xdr:sp macro="" textlink="">
      <xdr:nvSpPr>
        <xdr:cNvPr id="2" name="左大括号 1"/>
        <xdr:cNvSpPr/>
      </xdr:nvSpPr>
      <xdr:spPr>
        <a:xfrm rot="16200000">
          <a:off x="10463215" y="30041853"/>
          <a:ext cx="395288" cy="1433511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7</xdr:col>
      <xdr:colOff>876300</xdr:colOff>
      <xdr:row>55</xdr:row>
      <xdr:rowOff>257176</xdr:rowOff>
    </xdr:from>
    <xdr:to>
      <xdr:col>9</xdr:col>
      <xdr:colOff>276225</xdr:colOff>
      <xdr:row>58</xdr:row>
      <xdr:rowOff>76200</xdr:rowOff>
    </xdr:to>
    <xdr:sp macro="" textlink="">
      <xdr:nvSpPr>
        <xdr:cNvPr id="3" name="左大括号 2"/>
        <xdr:cNvSpPr/>
      </xdr:nvSpPr>
      <xdr:spPr>
        <a:xfrm>
          <a:off x="11468100" y="18878551"/>
          <a:ext cx="695325" cy="819149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9</xdr:col>
      <xdr:colOff>133350</xdr:colOff>
      <xdr:row>55</xdr:row>
      <xdr:rowOff>219074</xdr:rowOff>
    </xdr:from>
    <xdr:to>
      <xdr:col>10</xdr:col>
      <xdr:colOff>485775</xdr:colOff>
      <xdr:row>56</xdr:row>
      <xdr:rowOff>142874</xdr:rowOff>
    </xdr:to>
    <xdr:sp macro="" textlink="">
      <xdr:nvSpPr>
        <xdr:cNvPr id="4" name="TextBox 3"/>
        <xdr:cNvSpPr txBox="1"/>
      </xdr:nvSpPr>
      <xdr:spPr>
        <a:xfrm>
          <a:off x="12020550" y="18840449"/>
          <a:ext cx="1038225" cy="2571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CN" altLang="en-US" sz="1100"/>
            <a:t>一般公共</a:t>
          </a:r>
          <a:r>
            <a:rPr lang="en-US" altLang="zh-CN" sz="1100"/>
            <a:t>850</a:t>
          </a:r>
          <a:endParaRPr lang="zh-CN" altLang="en-US" sz="1100"/>
        </a:p>
      </xdr:txBody>
    </xdr:sp>
    <xdr:clientData/>
  </xdr:twoCellAnchor>
  <xdr:twoCellAnchor>
    <xdr:from>
      <xdr:col>9</xdr:col>
      <xdr:colOff>123825</xdr:colOff>
      <xdr:row>56</xdr:row>
      <xdr:rowOff>171450</xdr:rowOff>
    </xdr:from>
    <xdr:to>
      <xdr:col>10</xdr:col>
      <xdr:colOff>628650</xdr:colOff>
      <xdr:row>58</xdr:row>
      <xdr:rowOff>95250</xdr:rowOff>
    </xdr:to>
    <xdr:sp macro="" textlink="">
      <xdr:nvSpPr>
        <xdr:cNvPr id="5" name="TextBox 4"/>
        <xdr:cNvSpPr txBox="1"/>
      </xdr:nvSpPr>
      <xdr:spPr>
        <a:xfrm>
          <a:off x="12011025" y="19126200"/>
          <a:ext cx="1190625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CN" altLang="en-US" sz="1100"/>
            <a:t>政府性基金</a:t>
          </a:r>
          <a:r>
            <a:rPr lang="en-US" altLang="zh-CN" sz="1100"/>
            <a:t>650</a:t>
          </a:r>
          <a:endParaRPr lang="zh-CN" altLang="en-US" sz="1100"/>
        </a:p>
      </xdr:txBody>
    </xdr:sp>
    <xdr:clientData/>
  </xdr:twoCellAnchor>
  <xdr:twoCellAnchor>
    <xdr:from>
      <xdr:col>7</xdr:col>
      <xdr:colOff>885825</xdr:colOff>
      <xdr:row>89</xdr:row>
      <xdr:rowOff>238125</xdr:rowOff>
    </xdr:from>
    <xdr:to>
      <xdr:col>9</xdr:col>
      <xdr:colOff>285750</xdr:colOff>
      <xdr:row>91</xdr:row>
      <xdr:rowOff>57149</xdr:rowOff>
    </xdr:to>
    <xdr:sp macro="" textlink="">
      <xdr:nvSpPr>
        <xdr:cNvPr id="6" name="左大括号 5"/>
        <xdr:cNvSpPr/>
      </xdr:nvSpPr>
      <xdr:spPr>
        <a:xfrm>
          <a:off x="11477625" y="30194250"/>
          <a:ext cx="695325" cy="485774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pPr algn="ctr"/>
          <a:endParaRPr lang="zh-CN" altLang="en-US" sz="1100"/>
        </a:p>
      </xdr:txBody>
    </xdr:sp>
    <xdr:clientData/>
  </xdr:twoCellAnchor>
  <xdr:twoCellAnchor>
    <xdr:from>
      <xdr:col>9</xdr:col>
      <xdr:colOff>152400</xdr:colOff>
      <xdr:row>89</xdr:row>
      <xdr:rowOff>209550</xdr:rowOff>
    </xdr:from>
    <xdr:to>
      <xdr:col>10</xdr:col>
      <xdr:colOff>781050</xdr:colOff>
      <xdr:row>90</xdr:row>
      <xdr:rowOff>133350</xdr:rowOff>
    </xdr:to>
    <xdr:sp macro="" textlink="">
      <xdr:nvSpPr>
        <xdr:cNvPr id="7" name="TextBox 6"/>
        <xdr:cNvSpPr txBox="1"/>
      </xdr:nvSpPr>
      <xdr:spPr>
        <a:xfrm>
          <a:off x="12039600" y="30165675"/>
          <a:ext cx="1314450" cy="25717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CN" altLang="en-US" sz="1100"/>
            <a:t>一般公共</a:t>
          </a:r>
          <a:r>
            <a:rPr lang="en-US" altLang="zh-CN" sz="1100"/>
            <a:t>4341.47</a:t>
          </a:r>
          <a:endParaRPr lang="zh-CN" altLang="en-US" sz="1100"/>
        </a:p>
      </xdr:txBody>
    </xdr:sp>
    <xdr:clientData/>
  </xdr:twoCellAnchor>
  <xdr:twoCellAnchor>
    <xdr:from>
      <xdr:col>9</xdr:col>
      <xdr:colOff>123825</xdr:colOff>
      <xdr:row>90</xdr:row>
      <xdr:rowOff>142875</xdr:rowOff>
    </xdr:from>
    <xdr:to>
      <xdr:col>10</xdr:col>
      <xdr:colOff>800100</xdr:colOff>
      <xdr:row>91</xdr:row>
      <xdr:rowOff>66675</xdr:rowOff>
    </xdr:to>
    <xdr:sp macro="" textlink="">
      <xdr:nvSpPr>
        <xdr:cNvPr id="8" name="TextBox 7"/>
        <xdr:cNvSpPr txBox="1"/>
      </xdr:nvSpPr>
      <xdr:spPr>
        <a:xfrm>
          <a:off x="12011025" y="30432375"/>
          <a:ext cx="1362075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zh-CN" altLang="en-US" sz="1100"/>
            <a:t>政府性基金</a:t>
          </a:r>
          <a:r>
            <a:rPr lang="en-US" altLang="zh-CN" sz="1100"/>
            <a:t>21139.7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view="pageBreakPreview" zoomScaleSheetLayoutView="100" workbookViewId="0">
      <pane xSplit="1" ySplit="3" topLeftCell="B4" activePane="bottomRight" state="frozen"/>
      <selection activeCell="K8" sqref="K8:L10"/>
      <selection pane="topRight" activeCell="K8" sqref="K8:L10"/>
      <selection pane="bottomLeft" activeCell="K8" sqref="K8:L10"/>
      <selection pane="bottomRight" activeCell="K8" sqref="K8:L10"/>
    </sheetView>
  </sheetViews>
  <sheetFormatPr defaultRowHeight="13.5"/>
  <cols>
    <col min="1" max="1" width="28.375" style="78" customWidth="1"/>
    <col min="2" max="3" width="12.875" customWidth="1"/>
    <col min="4" max="5" width="10.5" customWidth="1"/>
    <col min="6" max="6" width="12.875" hidden="1" customWidth="1"/>
    <col min="7" max="8" width="11.5" hidden="1" customWidth="1"/>
    <col min="9" max="9" width="12.875" hidden="1" customWidth="1"/>
    <col min="10" max="10" width="8.125" style="22" hidden="1" customWidth="1"/>
    <col min="11" max="11" width="32.125" customWidth="1"/>
    <col min="12" max="15" width="10.375" customWidth="1"/>
  </cols>
  <sheetData>
    <row r="1" spans="1:18" ht="41.25" hidden="1" customHeight="1">
      <c r="A1" s="187" t="s">
        <v>42</v>
      </c>
      <c r="B1" s="187"/>
      <c r="C1" s="187"/>
      <c r="D1" s="187"/>
      <c r="E1" s="187"/>
      <c r="F1" s="187"/>
      <c r="G1" s="187"/>
      <c r="H1" s="187"/>
      <c r="I1" s="28"/>
      <c r="J1" s="34"/>
      <c r="K1" s="188" t="s">
        <v>43</v>
      </c>
      <c r="L1" s="189"/>
      <c r="M1" s="189"/>
      <c r="N1" s="30"/>
      <c r="O1" s="30"/>
      <c r="P1" s="30"/>
      <c r="Q1" s="30"/>
      <c r="R1" s="30"/>
    </row>
    <row r="2" spans="1:18" ht="15.75" customHeight="1">
      <c r="A2" s="197" t="s">
        <v>0</v>
      </c>
      <c r="B2" s="190" t="s">
        <v>4</v>
      </c>
      <c r="C2" s="190" t="s">
        <v>66</v>
      </c>
      <c r="D2" s="190" t="s">
        <v>67</v>
      </c>
      <c r="E2" s="190" t="s">
        <v>68</v>
      </c>
      <c r="F2" s="6">
        <v>2017</v>
      </c>
      <c r="G2" s="6">
        <v>2018</v>
      </c>
      <c r="H2" s="6">
        <v>2019</v>
      </c>
      <c r="I2" s="196" t="s">
        <v>9</v>
      </c>
      <c r="J2" s="35"/>
      <c r="K2" s="195" t="s">
        <v>36</v>
      </c>
      <c r="L2" s="193" t="s">
        <v>4</v>
      </c>
      <c r="M2" s="190" t="s">
        <v>66</v>
      </c>
      <c r="N2" s="190" t="s">
        <v>6</v>
      </c>
      <c r="O2" s="190" t="s">
        <v>7</v>
      </c>
    </row>
    <row r="3" spans="1:18" ht="15.75" customHeight="1">
      <c r="A3" s="198"/>
      <c r="B3" s="191"/>
      <c r="C3" s="191"/>
      <c r="D3" s="191"/>
      <c r="E3" s="191"/>
      <c r="F3" s="43" t="s">
        <v>8</v>
      </c>
      <c r="G3" s="43" t="s">
        <v>8</v>
      </c>
      <c r="H3" s="43" t="s">
        <v>8</v>
      </c>
      <c r="I3" s="196"/>
      <c r="J3" s="35"/>
      <c r="K3" s="195"/>
      <c r="L3" s="194"/>
      <c r="M3" s="191"/>
      <c r="N3" s="191"/>
      <c r="O3" s="191"/>
    </row>
    <row r="4" spans="1:18" ht="23.25" customHeight="1">
      <c r="A4" s="76" t="s">
        <v>46</v>
      </c>
      <c r="B4" s="1">
        <v>1062.4000000000001</v>
      </c>
      <c r="C4" s="1">
        <f t="shared" ref="C4:C15" si="0">B4+F4</f>
        <v>1168.6400000000001</v>
      </c>
      <c r="D4" s="1">
        <f t="shared" ref="D4:D15" si="1">C4+G4</f>
        <v>1285.5</v>
      </c>
      <c r="E4" s="1">
        <f t="shared" ref="E4:E15" si="2">D4+H4</f>
        <v>1414.05</v>
      </c>
      <c r="F4" s="7">
        <f t="shared" ref="F4:F15" si="3">B4*10%</f>
        <v>106.24</v>
      </c>
      <c r="G4" s="7">
        <f t="shared" ref="G4:G15" si="4">C4*10%</f>
        <v>116.86</v>
      </c>
      <c r="H4" s="7">
        <f t="shared" ref="H4:H15" si="5">D4*10%</f>
        <v>128.55000000000001</v>
      </c>
      <c r="I4" s="8">
        <v>0.1</v>
      </c>
      <c r="J4" s="31"/>
      <c r="K4" s="19" t="s">
        <v>34</v>
      </c>
      <c r="L4" s="36">
        <v>9000</v>
      </c>
      <c r="M4" s="20">
        <v>9000</v>
      </c>
      <c r="N4" s="20">
        <v>9000</v>
      </c>
      <c r="O4" s="20">
        <v>9000</v>
      </c>
    </row>
    <row r="5" spans="1:18" ht="23.25" customHeight="1">
      <c r="A5" s="76" t="s">
        <v>47</v>
      </c>
      <c r="B5" s="1">
        <v>502.82</v>
      </c>
      <c r="C5" s="1">
        <f t="shared" si="0"/>
        <v>553.1</v>
      </c>
      <c r="D5" s="1">
        <f t="shared" si="1"/>
        <v>608.41</v>
      </c>
      <c r="E5" s="1">
        <f t="shared" si="2"/>
        <v>669.25</v>
      </c>
      <c r="F5" s="7">
        <f t="shared" si="3"/>
        <v>50.28</v>
      </c>
      <c r="G5" s="7">
        <f t="shared" si="4"/>
        <v>55.31</v>
      </c>
      <c r="H5" s="7">
        <f t="shared" si="5"/>
        <v>60.84</v>
      </c>
      <c r="I5" s="8">
        <v>0.1</v>
      </c>
      <c r="J5" s="31"/>
      <c r="K5" s="19" t="s">
        <v>35</v>
      </c>
      <c r="L5" s="36">
        <v>20</v>
      </c>
      <c r="M5" s="20">
        <v>330</v>
      </c>
      <c r="N5" s="20">
        <v>360</v>
      </c>
      <c r="O5" s="20">
        <v>390</v>
      </c>
    </row>
    <row r="6" spans="1:18" ht="23.25" customHeight="1">
      <c r="A6" s="76" t="s">
        <v>48</v>
      </c>
      <c r="B6" s="1">
        <v>1347.32</v>
      </c>
      <c r="C6" s="1">
        <f t="shared" si="0"/>
        <v>1482.05</v>
      </c>
      <c r="D6" s="1">
        <f t="shared" si="1"/>
        <v>1630.26</v>
      </c>
      <c r="E6" s="1">
        <f t="shared" si="2"/>
        <v>1793.29</v>
      </c>
      <c r="F6" s="7">
        <f t="shared" si="3"/>
        <v>134.72999999999999</v>
      </c>
      <c r="G6" s="7">
        <f t="shared" si="4"/>
        <v>148.21</v>
      </c>
      <c r="H6" s="7">
        <f t="shared" si="5"/>
        <v>163.03</v>
      </c>
      <c r="I6" s="8">
        <v>0.1</v>
      </c>
      <c r="J6" s="31"/>
      <c r="K6" s="44" t="s">
        <v>44</v>
      </c>
      <c r="L6" s="37">
        <f t="shared" ref="L6" si="6">SUM(L4:L5)</f>
        <v>9020</v>
      </c>
      <c r="M6" s="29">
        <f t="shared" ref="M6" si="7">SUM(M4:M5)</f>
        <v>9330</v>
      </c>
      <c r="N6" s="20">
        <f t="shared" ref="N6" si="8">SUM(N4:N5)</f>
        <v>9360</v>
      </c>
      <c r="O6" s="20">
        <f t="shared" ref="O6" si="9">SUM(O4:O5)</f>
        <v>9390</v>
      </c>
    </row>
    <row r="7" spans="1:18" ht="23.25" customHeight="1">
      <c r="A7" s="76" t="s">
        <v>49</v>
      </c>
      <c r="B7" s="1">
        <v>156.22999999999999</v>
      </c>
      <c r="C7" s="1">
        <f t="shared" si="0"/>
        <v>171.85</v>
      </c>
      <c r="D7" s="1">
        <f t="shared" si="1"/>
        <v>189.04</v>
      </c>
      <c r="E7" s="1">
        <f t="shared" si="2"/>
        <v>207.94</v>
      </c>
      <c r="F7" s="7">
        <f t="shared" si="3"/>
        <v>15.62</v>
      </c>
      <c r="G7" s="7">
        <f t="shared" si="4"/>
        <v>17.190000000000001</v>
      </c>
      <c r="H7" s="7">
        <f t="shared" si="5"/>
        <v>18.899999999999999</v>
      </c>
      <c r="I7" s="8">
        <v>0.1</v>
      </c>
      <c r="J7" s="31"/>
      <c r="M7" s="22"/>
      <c r="N7" s="22"/>
      <c r="O7" s="22"/>
    </row>
    <row r="8" spans="1:18" ht="23.25" customHeight="1">
      <c r="A8" s="76" t="s">
        <v>50</v>
      </c>
      <c r="B8" s="1">
        <v>20.39</v>
      </c>
      <c r="C8" s="1">
        <f t="shared" si="0"/>
        <v>22.43</v>
      </c>
      <c r="D8" s="1">
        <f t="shared" si="1"/>
        <v>24.67</v>
      </c>
      <c r="E8" s="1">
        <f t="shared" si="2"/>
        <v>27.14</v>
      </c>
      <c r="F8" s="7">
        <f t="shared" si="3"/>
        <v>2.04</v>
      </c>
      <c r="G8" s="7">
        <f t="shared" si="4"/>
        <v>2.2400000000000002</v>
      </c>
      <c r="H8" s="7">
        <f t="shared" si="5"/>
        <v>2.4700000000000002</v>
      </c>
      <c r="I8" s="8">
        <v>0.1</v>
      </c>
      <c r="J8" s="31"/>
      <c r="K8" s="79" t="s">
        <v>76</v>
      </c>
      <c r="L8" s="80">
        <f>C26+M6</f>
        <v>18384.07</v>
      </c>
      <c r="M8" s="38"/>
      <c r="N8" s="22"/>
      <c r="O8" s="22"/>
    </row>
    <row r="9" spans="1:18" ht="23.25" customHeight="1">
      <c r="A9" s="76" t="s">
        <v>51</v>
      </c>
      <c r="B9" s="1">
        <v>439.9</v>
      </c>
      <c r="C9" s="1">
        <f t="shared" si="0"/>
        <v>483.89</v>
      </c>
      <c r="D9" s="1">
        <f t="shared" si="1"/>
        <v>532.28</v>
      </c>
      <c r="E9" s="1">
        <f t="shared" si="2"/>
        <v>585.51</v>
      </c>
      <c r="F9" s="7">
        <f t="shared" si="3"/>
        <v>43.99</v>
      </c>
      <c r="G9" s="7">
        <f t="shared" si="4"/>
        <v>48.39</v>
      </c>
      <c r="H9" s="7">
        <f t="shared" si="5"/>
        <v>53.23</v>
      </c>
      <c r="I9" s="8">
        <v>0.1</v>
      </c>
      <c r="J9" s="31"/>
      <c r="K9" s="79" t="s">
        <v>77</v>
      </c>
      <c r="L9" s="80">
        <f>D26+N6</f>
        <v>19312.150000000001</v>
      </c>
      <c r="M9" s="40"/>
    </row>
    <row r="10" spans="1:18" ht="23.25" customHeight="1">
      <c r="A10" s="76" t="s">
        <v>52</v>
      </c>
      <c r="B10" s="1">
        <v>991.4</v>
      </c>
      <c r="C10" s="1">
        <f t="shared" si="0"/>
        <v>1090.54</v>
      </c>
      <c r="D10" s="1">
        <f t="shared" si="1"/>
        <v>1199.5899999999999</v>
      </c>
      <c r="E10" s="1">
        <f t="shared" si="2"/>
        <v>1319.55</v>
      </c>
      <c r="F10" s="7">
        <f t="shared" si="3"/>
        <v>99.14</v>
      </c>
      <c r="G10" s="7">
        <f t="shared" si="4"/>
        <v>109.05</v>
      </c>
      <c r="H10" s="7">
        <f t="shared" si="5"/>
        <v>119.96</v>
      </c>
      <c r="I10" s="8">
        <v>0.1</v>
      </c>
      <c r="J10" s="31"/>
      <c r="K10" s="79" t="s">
        <v>78</v>
      </c>
      <c r="L10" s="80">
        <f>E26+O6</f>
        <v>20326.37</v>
      </c>
    </row>
    <row r="11" spans="1:18" ht="23.25" customHeight="1">
      <c r="A11" s="76" t="s">
        <v>53</v>
      </c>
      <c r="B11" s="1">
        <v>161.16999999999999</v>
      </c>
      <c r="C11" s="1">
        <f t="shared" si="0"/>
        <v>177.29</v>
      </c>
      <c r="D11" s="1">
        <f t="shared" si="1"/>
        <v>195.02</v>
      </c>
      <c r="E11" s="1">
        <f t="shared" si="2"/>
        <v>214.52</v>
      </c>
      <c r="F11" s="7">
        <f t="shared" si="3"/>
        <v>16.12</v>
      </c>
      <c r="G11" s="7">
        <f t="shared" si="4"/>
        <v>17.73</v>
      </c>
      <c r="H11" s="7">
        <f t="shared" si="5"/>
        <v>19.5</v>
      </c>
      <c r="I11" s="8">
        <v>0.1</v>
      </c>
      <c r="J11" s="31"/>
    </row>
    <row r="12" spans="1:18" ht="23.25" customHeight="1">
      <c r="A12" s="76" t="s">
        <v>54</v>
      </c>
      <c r="B12" s="1">
        <v>2268.31</v>
      </c>
      <c r="C12" s="1">
        <f t="shared" si="0"/>
        <v>2495.14</v>
      </c>
      <c r="D12" s="1">
        <f t="shared" si="1"/>
        <v>2744.65</v>
      </c>
      <c r="E12" s="1">
        <f t="shared" si="2"/>
        <v>3019.12</v>
      </c>
      <c r="F12" s="7">
        <f t="shared" si="3"/>
        <v>226.83</v>
      </c>
      <c r="G12" s="7">
        <f t="shared" si="4"/>
        <v>249.51</v>
      </c>
      <c r="H12" s="7">
        <f t="shared" si="5"/>
        <v>274.47000000000003</v>
      </c>
      <c r="I12" s="8">
        <v>0.1</v>
      </c>
      <c r="J12" s="31"/>
    </row>
    <row r="13" spans="1:18" ht="23.25" customHeight="1">
      <c r="A13" s="76" t="s">
        <v>55</v>
      </c>
      <c r="B13" s="1">
        <v>21.12</v>
      </c>
      <c r="C13" s="1">
        <f t="shared" si="0"/>
        <v>23.23</v>
      </c>
      <c r="D13" s="1">
        <f t="shared" si="1"/>
        <v>25.55</v>
      </c>
      <c r="E13" s="1">
        <f t="shared" si="2"/>
        <v>28.11</v>
      </c>
      <c r="F13" s="7">
        <f t="shared" si="3"/>
        <v>2.11</v>
      </c>
      <c r="G13" s="7">
        <f t="shared" si="4"/>
        <v>2.3199999999999998</v>
      </c>
      <c r="H13" s="7">
        <f t="shared" si="5"/>
        <v>2.56</v>
      </c>
      <c r="I13" s="8">
        <v>0.1</v>
      </c>
      <c r="J13" s="31"/>
    </row>
    <row r="14" spans="1:18" ht="23.25" customHeight="1">
      <c r="A14" s="76" t="s">
        <v>56</v>
      </c>
      <c r="B14" s="1">
        <v>1.19</v>
      </c>
      <c r="C14" s="1">
        <f t="shared" si="0"/>
        <v>1.31</v>
      </c>
      <c r="D14" s="1">
        <f t="shared" si="1"/>
        <v>1.44</v>
      </c>
      <c r="E14" s="1">
        <f t="shared" si="2"/>
        <v>1.58</v>
      </c>
      <c r="F14" s="7">
        <f t="shared" si="3"/>
        <v>0.12</v>
      </c>
      <c r="G14" s="7">
        <f t="shared" si="4"/>
        <v>0.13</v>
      </c>
      <c r="H14" s="7">
        <f t="shared" si="5"/>
        <v>0.14000000000000001</v>
      </c>
      <c r="I14" s="8">
        <v>0.1</v>
      </c>
      <c r="J14" s="31"/>
    </row>
    <row r="15" spans="1:18" ht="23.25" customHeight="1">
      <c r="A15" s="76" t="s">
        <v>57</v>
      </c>
      <c r="B15" s="1">
        <v>355.16</v>
      </c>
      <c r="C15" s="1">
        <f t="shared" si="0"/>
        <v>390.68</v>
      </c>
      <c r="D15" s="1">
        <f t="shared" si="1"/>
        <v>429.75</v>
      </c>
      <c r="E15" s="1">
        <f t="shared" si="2"/>
        <v>472.73</v>
      </c>
      <c r="F15" s="7">
        <f t="shared" si="3"/>
        <v>35.520000000000003</v>
      </c>
      <c r="G15" s="7">
        <f t="shared" si="4"/>
        <v>39.07</v>
      </c>
      <c r="H15" s="7">
        <f t="shared" si="5"/>
        <v>42.98</v>
      </c>
      <c r="I15" s="8">
        <v>0.1</v>
      </c>
      <c r="J15" s="31"/>
    </row>
    <row r="16" spans="1:18" ht="23.25" customHeight="1">
      <c r="A16" s="76" t="s">
        <v>58</v>
      </c>
      <c r="B16" s="1"/>
      <c r="C16" s="1"/>
      <c r="D16" s="1"/>
      <c r="E16" s="1"/>
      <c r="F16" s="7"/>
      <c r="G16" s="7"/>
      <c r="H16" s="7"/>
      <c r="I16" s="8"/>
      <c r="J16" s="31"/>
    </row>
    <row r="17" spans="1:10" ht="23.25" customHeight="1">
      <c r="A17" s="41" t="s">
        <v>1</v>
      </c>
      <c r="B17" s="2">
        <f>SUM(B4:B16)</f>
        <v>7327.41</v>
      </c>
      <c r="C17" s="2">
        <f>SUM(C4:C16)</f>
        <v>8060.15</v>
      </c>
      <c r="D17" s="2">
        <f t="shared" ref="D17:E17" si="10">SUM(D4:D16)</f>
        <v>8866.16</v>
      </c>
      <c r="E17" s="2">
        <f t="shared" si="10"/>
        <v>9752.7900000000009</v>
      </c>
      <c r="F17" s="2">
        <f>SUM(F4:F16)</f>
        <v>732.74</v>
      </c>
      <c r="G17" s="2">
        <f t="shared" ref="G17" si="11">SUM(G4:G16)</f>
        <v>806.01</v>
      </c>
      <c r="H17" s="2">
        <f t="shared" ref="H17" si="12">SUM(H4:H16)</f>
        <v>886.63</v>
      </c>
      <c r="I17" s="2"/>
      <c r="J17" s="32"/>
    </row>
    <row r="18" spans="1:10" ht="23.25" customHeight="1">
      <c r="A18" s="76" t="s">
        <v>59</v>
      </c>
      <c r="B18" s="3"/>
      <c r="C18" s="1"/>
      <c r="D18" s="1"/>
      <c r="E18" s="1"/>
      <c r="F18" s="7"/>
      <c r="G18" s="7"/>
      <c r="H18" s="7"/>
      <c r="I18" s="8"/>
      <c r="J18" s="31"/>
    </row>
    <row r="19" spans="1:10" ht="23.25" customHeight="1">
      <c r="A19" s="76" t="s">
        <v>60</v>
      </c>
      <c r="B19" s="1">
        <v>243.69</v>
      </c>
      <c r="C19" s="1">
        <f t="shared" ref="C19:E22" si="13">B19+F19</f>
        <v>268.06</v>
      </c>
      <c r="D19" s="1">
        <f t="shared" si="13"/>
        <v>294.87</v>
      </c>
      <c r="E19" s="1">
        <f t="shared" si="13"/>
        <v>324.36</v>
      </c>
      <c r="F19" s="7">
        <f t="shared" ref="F19:H22" si="14">B19*10%</f>
        <v>24.37</v>
      </c>
      <c r="G19" s="7">
        <f t="shared" si="14"/>
        <v>26.81</v>
      </c>
      <c r="H19" s="7">
        <f t="shared" si="14"/>
        <v>29.49</v>
      </c>
      <c r="I19" s="8">
        <v>0.1</v>
      </c>
      <c r="J19" s="31"/>
    </row>
    <row r="20" spans="1:10" ht="23.25" customHeight="1">
      <c r="A20" s="76" t="s">
        <v>61</v>
      </c>
      <c r="B20" s="1">
        <v>113.33</v>
      </c>
      <c r="C20" s="1">
        <f t="shared" si="13"/>
        <v>124.66</v>
      </c>
      <c r="D20" s="1">
        <f t="shared" si="13"/>
        <v>137.13</v>
      </c>
      <c r="E20" s="1">
        <f t="shared" si="13"/>
        <v>150.84</v>
      </c>
      <c r="F20" s="7">
        <f t="shared" si="14"/>
        <v>11.33</v>
      </c>
      <c r="G20" s="7">
        <f t="shared" si="14"/>
        <v>12.47</v>
      </c>
      <c r="H20" s="7">
        <f t="shared" si="14"/>
        <v>13.71</v>
      </c>
      <c r="I20" s="8">
        <v>0.1</v>
      </c>
      <c r="J20" s="31"/>
    </row>
    <row r="21" spans="1:10" ht="23.25" customHeight="1">
      <c r="A21" s="76" t="s">
        <v>62</v>
      </c>
      <c r="B21" s="1">
        <v>33.97</v>
      </c>
      <c r="C21" s="1">
        <f t="shared" si="13"/>
        <v>37.369999999999997</v>
      </c>
      <c r="D21" s="1">
        <f t="shared" si="13"/>
        <v>41.11</v>
      </c>
      <c r="E21" s="1">
        <f t="shared" si="13"/>
        <v>45.22</v>
      </c>
      <c r="F21" s="7">
        <f t="shared" si="14"/>
        <v>3.4</v>
      </c>
      <c r="G21" s="7">
        <f t="shared" si="14"/>
        <v>3.74</v>
      </c>
      <c r="H21" s="7">
        <f t="shared" si="14"/>
        <v>4.1100000000000003</v>
      </c>
      <c r="I21" s="8">
        <v>0.1</v>
      </c>
      <c r="J21" s="31"/>
    </row>
    <row r="22" spans="1:10" ht="23.25" customHeight="1">
      <c r="A22" s="76" t="s">
        <v>63</v>
      </c>
      <c r="B22" s="1">
        <v>81.22</v>
      </c>
      <c r="C22" s="1">
        <f t="shared" si="13"/>
        <v>89.34</v>
      </c>
      <c r="D22" s="1">
        <f t="shared" si="13"/>
        <v>98.27</v>
      </c>
      <c r="E22" s="1">
        <f t="shared" si="13"/>
        <v>108.1</v>
      </c>
      <c r="F22" s="7">
        <f t="shared" si="14"/>
        <v>8.1199999999999992</v>
      </c>
      <c r="G22" s="7">
        <f t="shared" si="14"/>
        <v>8.93</v>
      </c>
      <c r="H22" s="7">
        <f t="shared" si="14"/>
        <v>9.83</v>
      </c>
      <c r="I22" s="8">
        <v>0.1</v>
      </c>
      <c r="J22" s="31"/>
    </row>
    <row r="23" spans="1:10" ht="23.25" customHeight="1">
      <c r="A23" s="76" t="s">
        <v>64</v>
      </c>
      <c r="B23" s="1">
        <v>492.38</v>
      </c>
      <c r="C23" s="1">
        <v>440.13</v>
      </c>
      <c r="D23" s="1">
        <v>476.81</v>
      </c>
      <c r="E23" s="1">
        <v>513.48</v>
      </c>
      <c r="F23" s="192" t="s">
        <v>10</v>
      </c>
      <c r="G23" s="192"/>
      <c r="H23" s="192"/>
      <c r="I23" s="192"/>
      <c r="J23" s="33"/>
    </row>
    <row r="24" spans="1:10" ht="23.25" customHeight="1">
      <c r="A24" s="76" t="s">
        <v>65</v>
      </c>
      <c r="B24" s="1">
        <v>31.24</v>
      </c>
      <c r="C24" s="1">
        <f>B24+F24</f>
        <v>34.36</v>
      </c>
      <c r="D24" s="1">
        <f>C24+G24</f>
        <v>37.799999999999997</v>
      </c>
      <c r="E24" s="1">
        <f>D24+H24</f>
        <v>41.58</v>
      </c>
      <c r="F24" s="7">
        <f>B24*10%</f>
        <v>3.12</v>
      </c>
      <c r="G24" s="7">
        <f>C24*10%</f>
        <v>3.44</v>
      </c>
      <c r="H24" s="7">
        <f>D24*10%</f>
        <v>3.78</v>
      </c>
      <c r="I24" s="8">
        <v>0.1</v>
      </c>
      <c r="J24" s="31"/>
    </row>
    <row r="25" spans="1:10" ht="23.25" customHeight="1">
      <c r="A25" s="41" t="s">
        <v>2</v>
      </c>
      <c r="B25" s="2">
        <f>SUM(B19:B24)</f>
        <v>995.83</v>
      </c>
      <c r="C25" s="2">
        <f>SUM(C19:C24)</f>
        <v>993.92</v>
      </c>
      <c r="D25" s="2">
        <f t="shared" ref="D25:E25" si="15">SUM(D19:D24)</f>
        <v>1085.99</v>
      </c>
      <c r="E25" s="2">
        <f t="shared" si="15"/>
        <v>1183.58</v>
      </c>
      <c r="F25" s="2">
        <f t="shared" ref="F25" si="16">SUM(F19:F24)</f>
        <v>50.34</v>
      </c>
      <c r="G25" s="2">
        <f t="shared" ref="G25" si="17">SUM(G19:G24)</f>
        <v>55.39</v>
      </c>
      <c r="H25" s="2">
        <f>SUM(H19:H24)</f>
        <v>60.92</v>
      </c>
      <c r="I25" s="2"/>
      <c r="J25" s="32"/>
    </row>
    <row r="26" spans="1:10" ht="23.25" customHeight="1">
      <c r="A26" s="77" t="s">
        <v>3</v>
      </c>
      <c r="B26" s="2">
        <f>B17+B25</f>
        <v>8323.24</v>
      </c>
      <c r="C26" s="2">
        <f t="shared" ref="C26:D26" si="18">C17+C25</f>
        <v>9054.07</v>
      </c>
      <c r="D26" s="2">
        <f t="shared" si="18"/>
        <v>9952.15</v>
      </c>
      <c r="E26" s="2">
        <f>E17+E25</f>
        <v>10936.37</v>
      </c>
      <c r="F26" s="2">
        <f>F17+F25</f>
        <v>783.08</v>
      </c>
      <c r="G26" s="2">
        <f t="shared" ref="G26" si="19">G17+G25</f>
        <v>861.4</v>
      </c>
      <c r="H26" s="2">
        <f>H17+H25</f>
        <v>947.55</v>
      </c>
      <c r="I26" s="2"/>
      <c r="J26" s="32"/>
    </row>
    <row r="33" spans="2:3">
      <c r="C33" s="27"/>
    </row>
    <row r="34" spans="2:3">
      <c r="B34">
        <f>8667100/10000</f>
        <v>866.71</v>
      </c>
    </row>
    <row r="37" spans="2:3">
      <c r="B37" s="13">
        <f>B34/B26</f>
        <v>0.1041</v>
      </c>
    </row>
  </sheetData>
  <mergeCells count="14">
    <mergeCell ref="A1:H1"/>
    <mergeCell ref="K1:M1"/>
    <mergeCell ref="O2:O3"/>
    <mergeCell ref="F23:I23"/>
    <mergeCell ref="L2:L3"/>
    <mergeCell ref="M2:M3"/>
    <mergeCell ref="N2:N3"/>
    <mergeCell ref="K2:K3"/>
    <mergeCell ref="I2:I3"/>
    <mergeCell ref="A2:A3"/>
    <mergeCell ref="B2:B3"/>
    <mergeCell ref="C2:C3"/>
    <mergeCell ref="D2:D3"/>
    <mergeCell ref="E2:E3"/>
  </mergeCells>
  <phoneticPr fontId="3" type="noConversion"/>
  <pageMargins left="0.51181102362204722" right="0.35433070866141736" top="0.39370078740157483" bottom="0.43307086614173229" header="0.31496062992125984" footer="0.31496062992125984"/>
  <pageSetup paperSize="9"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view="pageBreakPreview" zoomScaleSheetLayoutView="100" workbookViewId="0">
      <pane xSplit="1" ySplit="4" topLeftCell="B5" activePane="bottomRight" state="frozen"/>
      <selection pane="topRight" activeCell="B1" sqref="B1"/>
      <selection pane="bottomLeft" activeCell="A3" sqref="A3"/>
      <selection pane="bottomRight" sqref="A1:F1"/>
    </sheetView>
  </sheetViews>
  <sheetFormatPr defaultRowHeight="13.5"/>
  <cols>
    <col min="1" max="1" width="69.875" style="117" customWidth="1"/>
    <col min="2" max="2" width="22.375" style="14" customWidth="1"/>
    <col min="3" max="3" width="20.25" hidden="1" customWidth="1"/>
    <col min="4" max="4" width="27.5" customWidth="1"/>
    <col min="5" max="5" width="71.375" customWidth="1"/>
    <col min="6" max="6" width="21.125" customWidth="1"/>
  </cols>
  <sheetData>
    <row r="1" spans="1:6" ht="58.5" customHeight="1">
      <c r="A1" s="187" t="s">
        <v>79</v>
      </c>
      <c r="B1" s="187"/>
      <c r="C1" s="187"/>
      <c r="D1" s="187"/>
      <c r="E1" s="187"/>
      <c r="F1" s="187"/>
    </row>
    <row r="2" spans="1:6" ht="22.5">
      <c r="A2" s="115"/>
      <c r="B2" s="120" t="s">
        <v>193</v>
      </c>
      <c r="C2" s="30"/>
      <c r="D2" s="30"/>
      <c r="E2" s="30"/>
      <c r="F2" s="120" t="s">
        <v>193</v>
      </c>
    </row>
    <row r="3" spans="1:6" s="49" customFormat="1" ht="18.75">
      <c r="A3" s="205" t="s">
        <v>94</v>
      </c>
      <c r="B3" s="202" t="s">
        <v>81</v>
      </c>
      <c r="E3" s="205" t="s">
        <v>207</v>
      </c>
      <c r="F3" s="202" t="s">
        <v>81</v>
      </c>
    </row>
    <row r="4" spans="1:6" s="49" customFormat="1" ht="18.75">
      <c r="A4" s="206"/>
      <c r="B4" s="203"/>
      <c r="E4" s="206"/>
      <c r="F4" s="203"/>
    </row>
    <row r="5" spans="1:6" s="49" customFormat="1" ht="20.25">
      <c r="A5" s="118" t="s">
        <v>208</v>
      </c>
      <c r="B5" s="119">
        <f>B12+B9+B6</f>
        <v>19309.84</v>
      </c>
      <c r="E5" s="116" t="s">
        <v>107</v>
      </c>
      <c r="F5" s="101">
        <v>6.34</v>
      </c>
    </row>
    <row r="6" spans="1:6" s="49" customFormat="1" ht="18.75">
      <c r="A6" s="114" t="s">
        <v>195</v>
      </c>
      <c r="B6" s="99">
        <f>SUM(B7:B8)</f>
        <v>9051.2999999999993</v>
      </c>
      <c r="E6" s="116" t="s">
        <v>108</v>
      </c>
      <c r="F6" s="101">
        <v>1.8</v>
      </c>
    </row>
    <row r="7" spans="1:6" s="49" customFormat="1" ht="18.75">
      <c r="A7" s="116" t="s">
        <v>203</v>
      </c>
      <c r="B7" s="101">
        <v>8058</v>
      </c>
      <c r="E7" s="114" t="s">
        <v>119</v>
      </c>
      <c r="F7" s="99">
        <f>SUM(F8:F10)</f>
        <v>16.5</v>
      </c>
    </row>
    <row r="8" spans="1:6" s="49" customFormat="1" ht="18.75">
      <c r="A8" s="116" t="s">
        <v>202</v>
      </c>
      <c r="B8" s="101">
        <v>993.3</v>
      </c>
      <c r="E8" s="116" t="s">
        <v>108</v>
      </c>
      <c r="F8" s="101">
        <v>3</v>
      </c>
    </row>
    <row r="9" spans="1:6" s="49" customFormat="1" ht="18.75">
      <c r="A9" s="114" t="s">
        <v>196</v>
      </c>
      <c r="B9" s="99">
        <f>SUM(B10:B11)</f>
        <v>9330</v>
      </c>
      <c r="E9" s="116" t="s">
        <v>107</v>
      </c>
      <c r="F9" s="101">
        <v>10.56</v>
      </c>
    </row>
    <row r="10" spans="1:6" s="49" customFormat="1" ht="18.75">
      <c r="A10" s="116" t="s">
        <v>201</v>
      </c>
      <c r="B10" s="101">
        <v>9000</v>
      </c>
      <c r="E10" s="116" t="s">
        <v>106</v>
      </c>
      <c r="F10" s="101">
        <v>2.94</v>
      </c>
    </row>
    <row r="11" spans="1:6" s="49" customFormat="1" ht="18.75">
      <c r="A11" s="116" t="s">
        <v>200</v>
      </c>
      <c r="B11" s="101">
        <v>330</v>
      </c>
      <c r="E11" s="114" t="s">
        <v>121</v>
      </c>
      <c r="F11" s="99">
        <f>SUM(F12:F14)</f>
        <v>6.62</v>
      </c>
    </row>
    <row r="12" spans="1:6" s="49" customFormat="1" ht="18.75">
      <c r="A12" s="114" t="s">
        <v>89</v>
      </c>
      <c r="B12" s="99">
        <f>SUM(B13:B13)</f>
        <v>928.54</v>
      </c>
      <c r="E12" s="116" t="s">
        <v>107</v>
      </c>
      <c r="F12" s="101">
        <v>2.62</v>
      </c>
    </row>
    <row r="13" spans="1:6" s="49" customFormat="1" ht="18.75">
      <c r="A13" s="116" t="s">
        <v>199</v>
      </c>
      <c r="B13" s="101">
        <v>928.54</v>
      </c>
      <c r="E13" s="116" t="s">
        <v>108</v>
      </c>
      <c r="F13" s="101">
        <v>2.4</v>
      </c>
    </row>
    <row r="14" spans="1:6" s="49" customFormat="1" ht="20.25">
      <c r="A14" s="118" t="s">
        <v>209</v>
      </c>
      <c r="B14" s="119">
        <f>B15+F35+F74</f>
        <v>41600.480000000003</v>
      </c>
      <c r="E14" s="116" t="s">
        <v>120</v>
      </c>
      <c r="F14" s="101">
        <v>1.6</v>
      </c>
    </row>
    <row r="15" spans="1:6" s="49" customFormat="1" ht="20.25">
      <c r="A15" s="122" t="s">
        <v>204</v>
      </c>
      <c r="B15" s="119">
        <f>B16+B20+B24+B28+B32+B36+B40+B44+F7+F11+F15+F19+F21+F23+F27+F31</f>
        <v>1169.94</v>
      </c>
      <c r="E15" s="114" t="s">
        <v>122</v>
      </c>
      <c r="F15" s="99">
        <f>SUM(F16:F18)</f>
        <v>22.11</v>
      </c>
    </row>
    <row r="16" spans="1:6" s="49" customFormat="1" ht="18.75">
      <c r="A16" s="114" t="s">
        <v>105</v>
      </c>
      <c r="B16" s="99">
        <f>SUM(B17:B19)</f>
        <v>128.69</v>
      </c>
      <c r="E16" s="116" t="s">
        <v>102</v>
      </c>
      <c r="F16" s="101">
        <v>5.81</v>
      </c>
    </row>
    <row r="17" spans="1:6" s="49" customFormat="1" ht="18.75">
      <c r="A17" s="116" t="s">
        <v>106</v>
      </c>
      <c r="B17" s="101">
        <v>24.91</v>
      </c>
      <c r="C17" s="100">
        <f>B17/10000</f>
        <v>0</v>
      </c>
      <c r="D17" s="100"/>
      <c r="E17" s="116" t="s">
        <v>103</v>
      </c>
      <c r="F17" s="101">
        <v>8.5</v>
      </c>
    </row>
    <row r="18" spans="1:6" ht="18.75">
      <c r="A18" s="116" t="s">
        <v>107</v>
      </c>
      <c r="B18" s="101">
        <v>48.58</v>
      </c>
      <c r="C18" s="100">
        <f t="shared" ref="C18:C45" si="0">B18/10000</f>
        <v>0</v>
      </c>
      <c r="D18" s="100"/>
      <c r="E18" s="116" t="s">
        <v>104</v>
      </c>
      <c r="F18" s="101">
        <v>7.8</v>
      </c>
    </row>
    <row r="19" spans="1:6" ht="18.75">
      <c r="A19" s="116" t="s">
        <v>108</v>
      </c>
      <c r="B19" s="101">
        <v>55.2</v>
      </c>
      <c r="C19" s="100">
        <f t="shared" si="0"/>
        <v>0.01</v>
      </c>
      <c r="D19" s="100"/>
      <c r="E19" s="114" t="s">
        <v>110</v>
      </c>
      <c r="F19" s="99">
        <f>F20</f>
        <v>196.7</v>
      </c>
    </row>
    <row r="20" spans="1:6" ht="18.75">
      <c r="A20" s="114" t="s">
        <v>112</v>
      </c>
      <c r="B20" s="99">
        <f>SUM(B21:B23)</f>
        <v>78.400000000000006</v>
      </c>
      <c r="C20" s="100">
        <f t="shared" si="0"/>
        <v>0.01</v>
      </c>
      <c r="D20" s="100"/>
      <c r="E20" s="116" t="s">
        <v>123</v>
      </c>
      <c r="F20" s="101">
        <v>196.7</v>
      </c>
    </row>
    <row r="21" spans="1:6" ht="18.75">
      <c r="A21" s="116" t="s">
        <v>107</v>
      </c>
      <c r="B21" s="101">
        <v>34.68</v>
      </c>
      <c r="C21" s="100">
        <f t="shared" si="0"/>
        <v>0</v>
      </c>
      <c r="D21" s="100"/>
      <c r="E21" s="114" t="s">
        <v>124</v>
      </c>
      <c r="F21" s="99">
        <f>F22</f>
        <v>80</v>
      </c>
    </row>
    <row r="22" spans="1:6" ht="18.75">
      <c r="A22" s="116" t="s">
        <v>108</v>
      </c>
      <c r="B22" s="101">
        <v>31.2</v>
      </c>
      <c r="C22" s="100">
        <f t="shared" si="0"/>
        <v>0</v>
      </c>
      <c r="D22" s="100"/>
      <c r="E22" s="116" t="s">
        <v>125</v>
      </c>
      <c r="F22" s="101">
        <v>80</v>
      </c>
    </row>
    <row r="23" spans="1:6" ht="18.75">
      <c r="A23" s="116" t="s">
        <v>106</v>
      </c>
      <c r="B23" s="101">
        <v>12.52</v>
      </c>
      <c r="C23" s="100">
        <f t="shared" si="0"/>
        <v>0</v>
      </c>
      <c r="D23" s="100"/>
      <c r="E23" s="114" t="s">
        <v>129</v>
      </c>
      <c r="F23" s="99">
        <f>SUM(F24:F26)</f>
        <v>61.15</v>
      </c>
    </row>
    <row r="24" spans="1:6" ht="18.75">
      <c r="A24" s="114" t="s">
        <v>113</v>
      </c>
      <c r="B24" s="99">
        <f>SUM(B25:B27)</f>
        <v>48.11</v>
      </c>
      <c r="C24" s="100">
        <f t="shared" si="0"/>
        <v>0</v>
      </c>
      <c r="D24" s="100"/>
      <c r="E24" s="116" t="s">
        <v>127</v>
      </c>
      <c r="F24" s="101">
        <v>53.54</v>
      </c>
    </row>
    <row r="25" spans="1:6" ht="18.75">
      <c r="A25" s="116" t="s">
        <v>106</v>
      </c>
      <c r="B25" s="101">
        <v>7.5</v>
      </c>
      <c r="C25" s="100">
        <f t="shared" si="0"/>
        <v>0</v>
      </c>
      <c r="D25" s="100"/>
      <c r="E25" s="116" t="s">
        <v>126</v>
      </c>
      <c r="F25" s="101">
        <v>5.4</v>
      </c>
    </row>
    <row r="26" spans="1:6" ht="18.75">
      <c r="A26" s="116" t="s">
        <v>107</v>
      </c>
      <c r="B26" s="101">
        <v>19.010000000000002</v>
      </c>
      <c r="C26" s="100">
        <f t="shared" si="0"/>
        <v>0</v>
      </c>
      <c r="D26" s="100"/>
      <c r="E26" s="116" t="s">
        <v>128</v>
      </c>
      <c r="F26" s="101">
        <v>2.21</v>
      </c>
    </row>
    <row r="27" spans="1:6" ht="18.75">
      <c r="A27" s="116" t="s">
        <v>108</v>
      </c>
      <c r="B27" s="101">
        <v>21.6</v>
      </c>
      <c r="C27" s="100">
        <f t="shared" si="0"/>
        <v>0</v>
      </c>
      <c r="D27" s="100"/>
      <c r="E27" s="114" t="s">
        <v>131</v>
      </c>
      <c r="F27" s="99">
        <f>SUM(F28:F30)</f>
        <v>51.09</v>
      </c>
    </row>
    <row r="28" spans="1:6" ht="18.75">
      <c r="A28" s="114" t="s">
        <v>114</v>
      </c>
      <c r="B28" s="99">
        <f>SUM(B29:B31)</f>
        <v>54.67</v>
      </c>
      <c r="C28" s="100">
        <f t="shared" si="0"/>
        <v>0.01</v>
      </c>
      <c r="D28" s="100"/>
      <c r="E28" s="116" t="s">
        <v>127</v>
      </c>
      <c r="F28" s="101">
        <v>38.19</v>
      </c>
    </row>
    <row r="29" spans="1:6" ht="18.75">
      <c r="A29" s="116" t="s">
        <v>108</v>
      </c>
      <c r="B29" s="101">
        <v>26.4</v>
      </c>
      <c r="C29" s="100">
        <f t="shared" si="0"/>
        <v>0</v>
      </c>
      <c r="D29" s="100"/>
      <c r="E29" s="116" t="s">
        <v>126</v>
      </c>
      <c r="F29" s="101">
        <v>3.6</v>
      </c>
    </row>
    <row r="30" spans="1:6" ht="18.75">
      <c r="A30" s="116" t="s">
        <v>107</v>
      </c>
      <c r="B30" s="101">
        <v>19.010000000000002</v>
      </c>
      <c r="C30" s="100">
        <f t="shared" si="0"/>
        <v>0</v>
      </c>
      <c r="D30" s="100"/>
      <c r="E30" s="116" t="s">
        <v>128</v>
      </c>
      <c r="F30" s="101">
        <v>9.3000000000000007</v>
      </c>
    </row>
    <row r="31" spans="1:6" ht="18.75">
      <c r="A31" s="116" t="s">
        <v>106</v>
      </c>
      <c r="B31" s="101">
        <v>9.26</v>
      </c>
      <c r="C31" s="100">
        <f t="shared" si="0"/>
        <v>0</v>
      </c>
      <c r="D31" s="100"/>
      <c r="E31" s="114" t="s">
        <v>132</v>
      </c>
      <c r="F31" s="99">
        <f>SUM(F32:F34)</f>
        <v>212.35</v>
      </c>
    </row>
    <row r="32" spans="1:6" ht="18.75">
      <c r="A32" s="114" t="s">
        <v>115</v>
      </c>
      <c r="B32" s="99">
        <f>SUM(B33:B35)</f>
        <v>52.82</v>
      </c>
      <c r="C32" s="100">
        <f t="shared" si="0"/>
        <v>0.01</v>
      </c>
      <c r="D32" s="100"/>
      <c r="E32" s="116" t="s">
        <v>127</v>
      </c>
      <c r="F32" s="101">
        <v>184.47</v>
      </c>
    </row>
    <row r="33" spans="1:6" ht="18.75">
      <c r="A33" s="116" t="s">
        <v>107</v>
      </c>
      <c r="B33" s="101">
        <v>25.22</v>
      </c>
      <c r="C33" s="100">
        <f t="shared" si="0"/>
        <v>0</v>
      </c>
      <c r="D33" s="100"/>
      <c r="E33" s="116" t="s">
        <v>126</v>
      </c>
      <c r="F33" s="101">
        <v>19.8</v>
      </c>
    </row>
    <row r="34" spans="1:6" ht="18.75">
      <c r="A34" s="116" t="s">
        <v>108</v>
      </c>
      <c r="B34" s="101">
        <v>19.2</v>
      </c>
      <c r="C34" s="100">
        <f t="shared" si="0"/>
        <v>0</v>
      </c>
      <c r="D34" s="100"/>
      <c r="E34" s="116" t="s">
        <v>189</v>
      </c>
      <c r="F34" s="101">
        <v>8.08</v>
      </c>
    </row>
    <row r="35" spans="1:6" ht="20.25">
      <c r="A35" s="116" t="s">
        <v>106</v>
      </c>
      <c r="B35" s="101">
        <v>8.4</v>
      </c>
      <c r="C35" s="100">
        <f t="shared" si="0"/>
        <v>0</v>
      </c>
      <c r="D35" s="100"/>
      <c r="E35" s="122" t="s">
        <v>205</v>
      </c>
      <c r="F35" s="119">
        <f>F36+F38+F43+B48+B55+B62+B65+B67+B70+B72+B75+B83+F55+F58+F62+F64+F67+F72</f>
        <v>39502</v>
      </c>
    </row>
    <row r="36" spans="1:6" ht="18.75">
      <c r="A36" s="114" t="s">
        <v>116</v>
      </c>
      <c r="B36" s="99">
        <f>SUM(B37:B39)</f>
        <v>141.93</v>
      </c>
      <c r="C36" s="100">
        <f t="shared" si="0"/>
        <v>0.01</v>
      </c>
      <c r="D36" s="100"/>
      <c r="E36" s="114" t="s">
        <v>182</v>
      </c>
      <c r="F36" s="99">
        <f>F37</f>
        <v>5</v>
      </c>
    </row>
    <row r="37" spans="1:6" ht="18.75">
      <c r="A37" s="116" t="s">
        <v>108</v>
      </c>
      <c r="B37" s="101">
        <v>38.4</v>
      </c>
      <c r="C37" s="100">
        <f t="shared" si="0"/>
        <v>0</v>
      </c>
      <c r="D37" s="100"/>
      <c r="E37" s="116" t="s">
        <v>109</v>
      </c>
      <c r="F37" s="101">
        <v>5</v>
      </c>
    </row>
    <row r="38" spans="1:6" ht="18.75">
      <c r="A38" s="116" t="s">
        <v>106</v>
      </c>
      <c r="B38" s="101">
        <v>20.81</v>
      </c>
      <c r="C38" s="100">
        <f t="shared" si="0"/>
        <v>0</v>
      </c>
      <c r="D38" s="100"/>
      <c r="E38" s="114" t="s">
        <v>112</v>
      </c>
      <c r="F38" s="99">
        <f>SUM(F39:F42)</f>
        <v>523</v>
      </c>
    </row>
    <row r="39" spans="1:6" ht="18.75">
      <c r="A39" s="116" t="s">
        <v>107</v>
      </c>
      <c r="B39" s="101">
        <v>82.72</v>
      </c>
      <c r="C39" s="100">
        <f t="shared" si="0"/>
        <v>0.01</v>
      </c>
      <c r="D39" s="100"/>
      <c r="E39" s="116" t="s">
        <v>109</v>
      </c>
      <c r="F39" s="101">
        <v>3</v>
      </c>
    </row>
    <row r="40" spans="1:6" ht="18.75">
      <c r="A40" s="114" t="s">
        <v>117</v>
      </c>
      <c r="B40" s="99">
        <f>SUM(B41:B43)</f>
        <v>16.440000000000001</v>
      </c>
      <c r="C40" s="100">
        <f t="shared" si="0"/>
        <v>0</v>
      </c>
      <c r="D40" s="100"/>
      <c r="E40" s="116" t="s">
        <v>133</v>
      </c>
      <c r="F40" s="101">
        <v>250</v>
      </c>
    </row>
    <row r="41" spans="1:6" ht="18.75">
      <c r="A41" s="116" t="s">
        <v>107</v>
      </c>
      <c r="B41" s="101">
        <v>10.56</v>
      </c>
      <c r="C41" s="100">
        <f t="shared" si="0"/>
        <v>0</v>
      </c>
      <c r="D41" s="100"/>
      <c r="E41" s="116" t="s">
        <v>134</v>
      </c>
      <c r="F41" s="101">
        <v>220</v>
      </c>
    </row>
    <row r="42" spans="1:6" ht="18.75">
      <c r="A42" s="116" t="s">
        <v>106</v>
      </c>
      <c r="B42" s="101">
        <v>2.88</v>
      </c>
      <c r="C42" s="100">
        <f t="shared" si="0"/>
        <v>0</v>
      </c>
      <c r="D42" s="100"/>
      <c r="E42" s="116" t="s">
        <v>135</v>
      </c>
      <c r="F42" s="101">
        <v>50</v>
      </c>
    </row>
    <row r="43" spans="1:6" ht="18.75">
      <c r="A43" s="116" t="s">
        <v>108</v>
      </c>
      <c r="B43" s="101">
        <v>3</v>
      </c>
      <c r="C43" s="100">
        <f t="shared" si="0"/>
        <v>0</v>
      </c>
      <c r="D43" s="100"/>
      <c r="E43" s="114" t="s">
        <v>113</v>
      </c>
      <c r="F43" s="99">
        <f>F44+F45+B47</f>
        <v>257.98</v>
      </c>
    </row>
    <row r="44" spans="1:6" ht="18.75">
      <c r="A44" s="114" t="s">
        <v>118</v>
      </c>
      <c r="B44" s="99">
        <f>SUM(B45:B46)</f>
        <v>2.36</v>
      </c>
      <c r="C44" s="100">
        <f t="shared" si="0"/>
        <v>0</v>
      </c>
      <c r="D44" s="100"/>
      <c r="E44" s="116" t="s">
        <v>109</v>
      </c>
      <c r="F44" s="101">
        <v>2</v>
      </c>
    </row>
    <row r="45" spans="1:6" ht="18.75">
      <c r="A45" s="116" t="s">
        <v>106</v>
      </c>
      <c r="B45" s="101">
        <v>2.36</v>
      </c>
      <c r="C45" s="100">
        <f t="shared" si="0"/>
        <v>0</v>
      </c>
      <c r="D45" s="100"/>
      <c r="E45" s="116" t="s">
        <v>136</v>
      </c>
      <c r="F45" s="101">
        <v>113.4</v>
      </c>
    </row>
    <row r="46" spans="1:6" ht="18.75" hidden="1">
      <c r="C46" s="100">
        <f t="shared" ref="C46:C86" si="1">F5/10000</f>
        <v>0</v>
      </c>
      <c r="D46" s="100"/>
    </row>
    <row r="47" spans="1:6" ht="18.75">
      <c r="A47" s="116" t="s">
        <v>137</v>
      </c>
      <c r="B47" s="101">
        <v>142.58000000000001</v>
      </c>
      <c r="C47" s="100">
        <f t="shared" si="1"/>
        <v>0</v>
      </c>
      <c r="D47" s="100"/>
      <c r="E47" s="116" t="s">
        <v>163</v>
      </c>
      <c r="F47" s="101">
        <v>150.38999999999999</v>
      </c>
    </row>
    <row r="48" spans="1:6" ht="18.75">
      <c r="A48" s="114" t="s">
        <v>114</v>
      </c>
      <c r="B48" s="99">
        <f>SUM(B49:B54)</f>
        <v>8002.23</v>
      </c>
      <c r="C48" s="100">
        <f t="shared" si="1"/>
        <v>0</v>
      </c>
      <c r="D48" s="100"/>
      <c r="E48" s="116" t="s">
        <v>164</v>
      </c>
      <c r="F48" s="101">
        <v>90</v>
      </c>
    </row>
    <row r="49" spans="1:6" ht="18.75">
      <c r="A49" s="116" t="s">
        <v>138</v>
      </c>
      <c r="B49" s="101">
        <v>351</v>
      </c>
      <c r="C49" s="100">
        <f t="shared" si="1"/>
        <v>0</v>
      </c>
      <c r="D49" s="100"/>
      <c r="E49" s="116" t="s">
        <v>165</v>
      </c>
      <c r="F49" s="101">
        <v>1200</v>
      </c>
    </row>
    <row r="50" spans="1:6" ht="18.75">
      <c r="A50" s="116" t="s">
        <v>109</v>
      </c>
      <c r="B50" s="101">
        <v>5</v>
      </c>
      <c r="C50" s="100">
        <f t="shared" si="1"/>
        <v>0</v>
      </c>
      <c r="D50" s="100"/>
      <c r="E50" s="116" t="s">
        <v>166</v>
      </c>
      <c r="F50" s="101">
        <v>1618.34</v>
      </c>
    </row>
    <row r="51" spans="1:6" ht="18.75">
      <c r="A51" s="116" t="s">
        <v>139</v>
      </c>
      <c r="B51" s="101">
        <v>580</v>
      </c>
      <c r="C51" s="100">
        <f t="shared" si="1"/>
        <v>0</v>
      </c>
      <c r="D51" s="100"/>
      <c r="E51" s="116" t="s">
        <v>167</v>
      </c>
      <c r="F51" s="101">
        <v>2400</v>
      </c>
    </row>
    <row r="52" spans="1:6" ht="18.75">
      <c r="A52" s="116" t="s">
        <v>140</v>
      </c>
      <c r="B52" s="101">
        <v>1</v>
      </c>
      <c r="C52" s="100">
        <f t="shared" si="1"/>
        <v>0</v>
      </c>
      <c r="D52" s="100"/>
      <c r="E52" s="116" t="s">
        <v>168</v>
      </c>
      <c r="F52" s="101">
        <v>1200</v>
      </c>
    </row>
    <row r="53" spans="1:6" ht="18.75">
      <c r="A53" s="116" t="s">
        <v>141</v>
      </c>
      <c r="B53" s="101">
        <v>6795.23</v>
      </c>
      <c r="C53" s="100">
        <f t="shared" si="1"/>
        <v>0</v>
      </c>
      <c r="D53" s="100"/>
      <c r="E53" s="116" t="s">
        <v>169</v>
      </c>
      <c r="F53" s="101">
        <v>2109.6</v>
      </c>
    </row>
    <row r="54" spans="1:6" ht="18.75">
      <c r="A54" s="116" t="s">
        <v>142</v>
      </c>
      <c r="B54" s="101">
        <v>270</v>
      </c>
      <c r="C54" s="100">
        <f t="shared" si="1"/>
        <v>0</v>
      </c>
      <c r="D54" s="100"/>
      <c r="E54" s="116" t="s">
        <v>170</v>
      </c>
      <c r="F54" s="101">
        <v>3411</v>
      </c>
    </row>
    <row r="55" spans="1:6" ht="18.75">
      <c r="A55" s="114" t="s">
        <v>115</v>
      </c>
      <c r="B55" s="99">
        <f>SUM(B56:B61)</f>
        <v>7826.56</v>
      </c>
      <c r="C55" s="100">
        <f t="shared" si="1"/>
        <v>0</v>
      </c>
      <c r="D55" s="100"/>
      <c r="E55" s="114" t="s">
        <v>185</v>
      </c>
      <c r="F55" s="99">
        <f>SUM(F56:F57)</f>
        <v>10</v>
      </c>
    </row>
    <row r="56" spans="1:6" ht="18.75">
      <c r="A56" s="116" t="s">
        <v>109</v>
      </c>
      <c r="B56" s="101">
        <v>5</v>
      </c>
      <c r="C56" s="100">
        <f t="shared" si="1"/>
        <v>0</v>
      </c>
      <c r="D56" s="100"/>
      <c r="E56" s="116" t="s">
        <v>171</v>
      </c>
      <c r="F56" s="101">
        <v>4</v>
      </c>
    </row>
    <row r="57" spans="1:6" ht="18.75">
      <c r="A57" s="116" t="s">
        <v>143</v>
      </c>
      <c r="B57" s="101">
        <v>200</v>
      </c>
      <c r="C57" s="100">
        <f t="shared" si="1"/>
        <v>0</v>
      </c>
      <c r="D57" s="100"/>
      <c r="E57" s="116" t="s">
        <v>172</v>
      </c>
      <c r="F57" s="101">
        <v>6</v>
      </c>
    </row>
    <row r="58" spans="1:6" ht="18.75">
      <c r="A58" s="116" t="s">
        <v>144</v>
      </c>
      <c r="B58" s="101">
        <v>15</v>
      </c>
      <c r="C58" s="100">
        <f t="shared" si="1"/>
        <v>0</v>
      </c>
      <c r="D58" s="100"/>
      <c r="E58" s="114" t="s">
        <v>186</v>
      </c>
      <c r="F58" s="99">
        <f>SUM(F59:F61)</f>
        <v>310</v>
      </c>
    </row>
    <row r="59" spans="1:6" ht="18.75">
      <c r="A59" s="116" t="s">
        <v>145</v>
      </c>
      <c r="B59" s="101">
        <v>7530</v>
      </c>
      <c r="C59" s="100">
        <f t="shared" si="1"/>
        <v>0</v>
      </c>
      <c r="D59" s="100"/>
      <c r="E59" s="116" t="s">
        <v>173</v>
      </c>
      <c r="F59" s="101">
        <v>40</v>
      </c>
    </row>
    <row r="60" spans="1:6" ht="18.75">
      <c r="A60" s="116" t="s">
        <v>146</v>
      </c>
      <c r="B60" s="101">
        <v>26.56</v>
      </c>
      <c r="C60" s="100">
        <f t="shared" si="1"/>
        <v>0.02</v>
      </c>
      <c r="D60" s="100"/>
      <c r="E60" s="116" t="s">
        <v>174</v>
      </c>
      <c r="F60" s="101">
        <v>210</v>
      </c>
    </row>
    <row r="61" spans="1:6" ht="18.75">
      <c r="A61" s="116" t="s">
        <v>147</v>
      </c>
      <c r="B61" s="101">
        <v>50</v>
      </c>
      <c r="C61" s="100">
        <f t="shared" si="1"/>
        <v>0.02</v>
      </c>
      <c r="D61" s="100"/>
      <c r="E61" s="116" t="s">
        <v>175</v>
      </c>
      <c r="F61" s="101">
        <v>60</v>
      </c>
    </row>
    <row r="62" spans="1:6" ht="18.75">
      <c r="A62" s="114" t="s">
        <v>116</v>
      </c>
      <c r="B62" s="99">
        <f>SUM(B63:B64)</f>
        <v>55</v>
      </c>
      <c r="C62" s="100">
        <f t="shared" si="1"/>
        <v>0.01</v>
      </c>
      <c r="D62" s="100"/>
      <c r="E62" s="114" t="s">
        <v>129</v>
      </c>
      <c r="F62" s="99">
        <f>F63</f>
        <v>300</v>
      </c>
    </row>
    <row r="63" spans="1:6" ht="18.75">
      <c r="A63" s="116" t="s">
        <v>148</v>
      </c>
      <c r="B63" s="101">
        <v>50</v>
      </c>
      <c r="C63" s="100">
        <f t="shared" si="1"/>
        <v>0.01</v>
      </c>
      <c r="D63" s="100"/>
      <c r="E63" s="116" t="s">
        <v>176</v>
      </c>
      <c r="F63" s="101">
        <v>300</v>
      </c>
    </row>
    <row r="64" spans="1:6" ht="18.75">
      <c r="A64" s="116" t="s">
        <v>149</v>
      </c>
      <c r="B64" s="101">
        <v>5</v>
      </c>
      <c r="C64" s="100">
        <f t="shared" si="1"/>
        <v>0.01</v>
      </c>
      <c r="D64" s="100"/>
      <c r="E64" s="114" t="s">
        <v>130</v>
      </c>
      <c r="F64" s="99">
        <f>SUM(F65:F66)</f>
        <v>10</v>
      </c>
    </row>
    <row r="65" spans="1:6" ht="18.75">
      <c r="A65" s="114" t="s">
        <v>117</v>
      </c>
      <c r="B65" s="99">
        <f>SUM(B66)</f>
        <v>4.97</v>
      </c>
      <c r="C65" s="100">
        <f t="shared" si="1"/>
        <v>0.01</v>
      </c>
      <c r="D65" s="100"/>
      <c r="E65" s="116" t="s">
        <v>177</v>
      </c>
      <c r="F65" s="101">
        <v>7</v>
      </c>
    </row>
    <row r="66" spans="1:6" ht="18.75">
      <c r="A66" s="116" t="s">
        <v>150</v>
      </c>
      <c r="B66" s="101">
        <v>4.97</v>
      </c>
      <c r="C66" s="100">
        <f t="shared" si="1"/>
        <v>0</v>
      </c>
      <c r="D66" s="100"/>
      <c r="E66" s="116" t="s">
        <v>178</v>
      </c>
      <c r="F66" s="101">
        <v>3</v>
      </c>
    </row>
    <row r="67" spans="1:6" ht="18.75">
      <c r="A67" s="114" t="s">
        <v>119</v>
      </c>
      <c r="B67" s="99">
        <f>SUM(B68:B69)</f>
        <v>10.64</v>
      </c>
      <c r="C67" s="100">
        <f t="shared" si="1"/>
        <v>0</v>
      </c>
      <c r="D67" s="100"/>
      <c r="E67" s="114" t="s">
        <v>187</v>
      </c>
      <c r="F67" s="99">
        <f>SUM(F68:F71)</f>
        <v>5555.39</v>
      </c>
    </row>
    <row r="68" spans="1:6" ht="18.75">
      <c r="A68" s="116" t="s">
        <v>109</v>
      </c>
      <c r="B68" s="101">
        <v>4.5</v>
      </c>
      <c r="C68" s="100">
        <f t="shared" si="1"/>
        <v>0.01</v>
      </c>
      <c r="D68" s="100"/>
      <c r="E68" s="116" t="s">
        <v>177</v>
      </c>
      <c r="F68" s="101">
        <v>352.1</v>
      </c>
    </row>
    <row r="69" spans="1:6" ht="18.75">
      <c r="A69" s="116" t="s">
        <v>151</v>
      </c>
      <c r="B69" s="101">
        <v>6.14</v>
      </c>
      <c r="C69" s="100">
        <f t="shared" si="1"/>
        <v>0</v>
      </c>
      <c r="D69" s="100"/>
      <c r="E69" s="116" t="s">
        <v>179</v>
      </c>
      <c r="F69" s="101">
        <v>222.09</v>
      </c>
    </row>
    <row r="70" spans="1:6" ht="18.75">
      <c r="A70" s="114" t="s">
        <v>121</v>
      </c>
      <c r="B70" s="99">
        <f>B71</f>
        <v>125.9</v>
      </c>
      <c r="C70" s="100">
        <f t="shared" si="1"/>
        <v>0</v>
      </c>
      <c r="D70" s="100"/>
      <c r="E70" s="116" t="s">
        <v>180</v>
      </c>
      <c r="F70" s="101">
        <v>81.2</v>
      </c>
    </row>
    <row r="71" spans="1:6" ht="18.75">
      <c r="A71" s="116" t="s">
        <v>150</v>
      </c>
      <c r="B71" s="101">
        <v>125.9</v>
      </c>
      <c r="C71" s="100">
        <f t="shared" si="1"/>
        <v>0</v>
      </c>
      <c r="D71" s="100"/>
      <c r="E71" s="116" t="s">
        <v>181</v>
      </c>
      <c r="F71" s="101">
        <v>4900</v>
      </c>
    </row>
    <row r="72" spans="1:6" ht="18.75">
      <c r="A72" s="114" t="s">
        <v>122</v>
      </c>
      <c r="B72" s="99">
        <f>SUM(B73:B74)</f>
        <v>903</v>
      </c>
      <c r="C72" s="100">
        <f t="shared" si="1"/>
        <v>0.02</v>
      </c>
      <c r="D72" s="100"/>
      <c r="E72" s="114" t="s">
        <v>131</v>
      </c>
      <c r="F72" s="99">
        <f>F73</f>
        <v>5</v>
      </c>
    </row>
    <row r="73" spans="1:6" ht="18.75">
      <c r="A73" s="116" t="s">
        <v>109</v>
      </c>
      <c r="B73" s="101">
        <v>3</v>
      </c>
      <c r="C73" s="100">
        <f t="shared" si="1"/>
        <v>0.02</v>
      </c>
      <c r="D73" s="100"/>
      <c r="E73" s="116" t="s">
        <v>109</v>
      </c>
      <c r="F73" s="101">
        <v>5</v>
      </c>
    </row>
    <row r="74" spans="1:6" ht="20.25">
      <c r="A74" s="116" t="s">
        <v>152</v>
      </c>
      <c r="B74" s="101">
        <v>900</v>
      </c>
      <c r="C74" s="100">
        <f t="shared" si="1"/>
        <v>0</v>
      </c>
      <c r="D74" s="100"/>
      <c r="E74" s="122" t="s">
        <v>194</v>
      </c>
      <c r="F74" s="119">
        <v>928.54</v>
      </c>
    </row>
    <row r="75" spans="1:6" ht="18.75">
      <c r="A75" s="114" t="s">
        <v>183</v>
      </c>
      <c r="B75" s="99">
        <f>SUM(B76:B82)</f>
        <v>2028</v>
      </c>
      <c r="C75" s="100">
        <f t="shared" si="1"/>
        <v>0</v>
      </c>
      <c r="D75" s="100"/>
      <c r="E75" s="116" t="s">
        <v>190</v>
      </c>
      <c r="F75" s="101">
        <v>852.54</v>
      </c>
    </row>
    <row r="76" spans="1:6" ht="18.75">
      <c r="A76" s="116" t="s">
        <v>153</v>
      </c>
      <c r="B76" s="101">
        <v>953</v>
      </c>
      <c r="C76" s="100">
        <f t="shared" si="1"/>
        <v>3.95</v>
      </c>
      <c r="D76" s="100"/>
      <c r="E76" s="116" t="s">
        <v>191</v>
      </c>
      <c r="F76" s="101">
        <v>76</v>
      </c>
    </row>
    <row r="77" spans="1:6" ht="20.25">
      <c r="A77" s="116" t="s">
        <v>154</v>
      </c>
      <c r="B77" s="101">
        <v>78</v>
      </c>
      <c r="C77" s="100">
        <f t="shared" si="1"/>
        <v>0</v>
      </c>
      <c r="D77" s="100"/>
      <c r="E77" s="122" t="s">
        <v>210</v>
      </c>
      <c r="F77" s="119">
        <f>B14-B5</f>
        <v>22290.639999999999</v>
      </c>
    </row>
    <row r="78" spans="1:6" ht="18.75">
      <c r="A78" s="116" t="s">
        <v>111</v>
      </c>
      <c r="B78" s="101">
        <v>125</v>
      </c>
      <c r="C78" s="100">
        <f t="shared" si="1"/>
        <v>0</v>
      </c>
      <c r="D78" s="100"/>
    </row>
    <row r="79" spans="1:6" ht="18.75">
      <c r="A79" s="116" t="s">
        <v>155</v>
      </c>
      <c r="B79" s="101">
        <v>200</v>
      </c>
      <c r="C79" s="100">
        <f t="shared" si="1"/>
        <v>0.05</v>
      </c>
      <c r="D79" s="100"/>
    </row>
    <row r="80" spans="1:6" ht="18.75">
      <c r="A80" s="116" t="s">
        <v>156</v>
      </c>
      <c r="B80" s="101">
        <v>200</v>
      </c>
      <c r="C80" s="100">
        <f t="shared" si="1"/>
        <v>0</v>
      </c>
      <c r="D80" s="100"/>
    </row>
    <row r="81" spans="1:4" ht="18.75">
      <c r="A81" s="116" t="s">
        <v>157</v>
      </c>
      <c r="B81" s="101">
        <v>200</v>
      </c>
      <c r="C81" s="100">
        <f t="shared" si="1"/>
        <v>0.03</v>
      </c>
      <c r="D81" s="100"/>
    </row>
    <row r="82" spans="1:4" ht="18.75">
      <c r="A82" s="116" t="s">
        <v>158</v>
      </c>
      <c r="B82" s="101">
        <v>272</v>
      </c>
      <c r="C82" s="100">
        <f t="shared" si="1"/>
        <v>0.02</v>
      </c>
      <c r="D82" s="100"/>
    </row>
    <row r="83" spans="1:4" ht="18.75">
      <c r="A83" s="114" t="s">
        <v>184</v>
      </c>
      <c r="B83" s="99">
        <f>SUM(B84:B87)+F47+F48+F49+F50+F51+F52+F53+F54</f>
        <v>13569.33</v>
      </c>
      <c r="C83" s="100">
        <f t="shared" si="1"/>
        <v>0.01</v>
      </c>
      <c r="D83" s="100"/>
    </row>
    <row r="84" spans="1:4" ht="18.75">
      <c r="A84" s="116" t="s">
        <v>159</v>
      </c>
      <c r="B84" s="101">
        <v>1080</v>
      </c>
      <c r="C84" s="100">
        <f t="shared" si="1"/>
        <v>0.03</v>
      </c>
      <c r="D84" s="100"/>
    </row>
    <row r="85" spans="1:4" ht="18.75">
      <c r="A85" s="116" t="s">
        <v>160</v>
      </c>
      <c r="B85" s="101">
        <v>50</v>
      </c>
      <c r="C85" s="100">
        <f t="shared" si="1"/>
        <v>0</v>
      </c>
      <c r="D85" s="100"/>
    </row>
    <row r="86" spans="1:4" ht="18.75">
      <c r="A86" s="116" t="s">
        <v>161</v>
      </c>
      <c r="B86" s="101">
        <v>200</v>
      </c>
      <c r="C86" s="100">
        <f t="shared" si="1"/>
        <v>0.01</v>
      </c>
      <c r="D86" s="100"/>
    </row>
    <row r="87" spans="1:4" ht="18.75">
      <c r="A87" s="116" t="s">
        <v>162</v>
      </c>
      <c r="B87" s="101">
        <v>60</v>
      </c>
      <c r="C87" s="100">
        <f t="shared" ref="C87:C127" si="2">B47/10000</f>
        <v>0.01</v>
      </c>
      <c r="D87" s="100"/>
    </row>
    <row r="88" spans="1:4" ht="18.75">
      <c r="C88" s="100">
        <f t="shared" si="2"/>
        <v>0.8</v>
      </c>
      <c r="D88" s="100"/>
    </row>
    <row r="89" spans="1:4" ht="18.75">
      <c r="C89" s="100">
        <f t="shared" si="2"/>
        <v>0.04</v>
      </c>
      <c r="D89" s="100"/>
    </row>
    <row r="90" spans="1:4" ht="18.75">
      <c r="C90" s="100">
        <f t="shared" si="2"/>
        <v>0</v>
      </c>
      <c r="D90" s="100"/>
    </row>
    <row r="91" spans="1:4" ht="18.75">
      <c r="C91" s="100">
        <f t="shared" si="2"/>
        <v>0.06</v>
      </c>
      <c r="D91" s="100"/>
    </row>
    <row r="92" spans="1:4" ht="18.75">
      <c r="C92" s="100">
        <f t="shared" si="2"/>
        <v>0</v>
      </c>
      <c r="D92" s="100"/>
    </row>
    <row r="93" spans="1:4" ht="18.75">
      <c r="C93" s="100">
        <f t="shared" si="2"/>
        <v>0.68</v>
      </c>
      <c r="D93" s="100"/>
    </row>
    <row r="94" spans="1:4" ht="18.75">
      <c r="C94" s="100">
        <f t="shared" si="2"/>
        <v>0.03</v>
      </c>
      <c r="D94" s="100"/>
    </row>
    <row r="95" spans="1:4" ht="18.75">
      <c r="C95" s="100">
        <f t="shared" si="2"/>
        <v>0.78</v>
      </c>
      <c r="D95" s="100"/>
    </row>
    <row r="96" spans="1:4" ht="18.75">
      <c r="C96" s="100">
        <f t="shared" si="2"/>
        <v>0</v>
      </c>
      <c r="D96" s="100"/>
    </row>
    <row r="97" spans="3:4" ht="18.75">
      <c r="C97" s="100">
        <f t="shared" si="2"/>
        <v>0.02</v>
      </c>
      <c r="D97" s="100"/>
    </row>
    <row r="98" spans="3:4" ht="18.75">
      <c r="C98" s="100">
        <f t="shared" si="2"/>
        <v>0</v>
      </c>
      <c r="D98" s="100"/>
    </row>
    <row r="99" spans="3:4" ht="18.75">
      <c r="C99" s="100">
        <f t="shared" si="2"/>
        <v>0.75</v>
      </c>
      <c r="D99" s="100"/>
    </row>
    <row r="100" spans="3:4" ht="18.75">
      <c r="C100" s="100">
        <f t="shared" si="2"/>
        <v>0</v>
      </c>
      <c r="D100" s="100"/>
    </row>
    <row r="101" spans="3:4" ht="18.75">
      <c r="C101" s="100">
        <f t="shared" si="2"/>
        <v>0.01</v>
      </c>
      <c r="D101" s="100"/>
    </row>
    <row r="102" spans="3:4" ht="18.75">
      <c r="C102" s="100">
        <f t="shared" si="2"/>
        <v>0.01</v>
      </c>
      <c r="D102" s="100"/>
    </row>
    <row r="103" spans="3:4" ht="18.75">
      <c r="C103" s="100">
        <f t="shared" si="2"/>
        <v>0.01</v>
      </c>
      <c r="D103" s="100"/>
    </row>
    <row r="104" spans="3:4" ht="18.75">
      <c r="C104" s="100">
        <f t="shared" si="2"/>
        <v>0</v>
      </c>
      <c r="D104" s="100"/>
    </row>
    <row r="105" spans="3:4" ht="18.75">
      <c r="C105" s="100">
        <f t="shared" si="2"/>
        <v>0</v>
      </c>
      <c r="D105" s="100"/>
    </row>
    <row r="106" spans="3:4" ht="18.75">
      <c r="C106" s="100">
        <f t="shared" si="2"/>
        <v>0</v>
      </c>
      <c r="D106" s="100"/>
    </row>
    <row r="107" spans="3:4" ht="18.75">
      <c r="C107" s="100">
        <f t="shared" si="2"/>
        <v>0</v>
      </c>
      <c r="D107" s="100"/>
    </row>
    <row r="108" spans="3:4" ht="18.75">
      <c r="C108" s="100">
        <f t="shared" si="2"/>
        <v>0</v>
      </c>
      <c r="D108" s="100"/>
    </row>
    <row r="109" spans="3:4" ht="18.75">
      <c r="C109" s="100">
        <f t="shared" si="2"/>
        <v>0</v>
      </c>
      <c r="D109" s="100"/>
    </row>
    <row r="110" spans="3:4" ht="18.75">
      <c r="C110" s="100">
        <f t="shared" si="2"/>
        <v>0.01</v>
      </c>
      <c r="D110" s="100"/>
    </row>
    <row r="111" spans="3:4" ht="18.75">
      <c r="C111" s="100">
        <f t="shared" si="2"/>
        <v>0.01</v>
      </c>
      <c r="D111" s="100"/>
    </row>
    <row r="112" spans="3:4" ht="18.75">
      <c r="C112" s="100">
        <f t="shared" si="2"/>
        <v>0.09</v>
      </c>
      <c r="D112" s="100"/>
    </row>
    <row r="113" spans="3:4" ht="18.75">
      <c r="C113" s="100">
        <f t="shared" si="2"/>
        <v>0</v>
      </c>
      <c r="D113" s="100"/>
    </row>
    <row r="114" spans="3:4" ht="18.75">
      <c r="C114" s="100">
        <f t="shared" si="2"/>
        <v>0.09</v>
      </c>
      <c r="D114" s="100"/>
    </row>
    <row r="115" spans="3:4" ht="18.75">
      <c r="C115" s="100">
        <f t="shared" si="2"/>
        <v>0.2</v>
      </c>
      <c r="D115" s="100"/>
    </row>
    <row r="116" spans="3:4" ht="18.75">
      <c r="C116" s="100">
        <f t="shared" si="2"/>
        <v>0.1</v>
      </c>
      <c r="D116" s="100"/>
    </row>
    <row r="117" spans="3:4" ht="18.75">
      <c r="C117" s="100">
        <f t="shared" si="2"/>
        <v>0.01</v>
      </c>
      <c r="D117" s="100"/>
    </row>
    <row r="118" spans="3:4" ht="18.75">
      <c r="C118" s="100">
        <f t="shared" si="2"/>
        <v>0.01</v>
      </c>
      <c r="D118" s="100"/>
    </row>
    <row r="119" spans="3:4" ht="18.75">
      <c r="C119" s="100">
        <f t="shared" si="2"/>
        <v>0.02</v>
      </c>
      <c r="D119" s="100"/>
    </row>
    <row r="120" spans="3:4" ht="18.75">
      <c r="C120" s="100">
        <f t="shared" si="2"/>
        <v>0.02</v>
      </c>
      <c r="D120" s="100"/>
    </row>
    <row r="121" spans="3:4" ht="18.75">
      <c r="C121" s="100">
        <f t="shared" si="2"/>
        <v>0.02</v>
      </c>
      <c r="D121" s="100"/>
    </row>
    <row r="122" spans="3:4" ht="18.75">
      <c r="C122" s="100">
        <f t="shared" si="2"/>
        <v>0.03</v>
      </c>
      <c r="D122" s="100"/>
    </row>
    <row r="123" spans="3:4" ht="18.75">
      <c r="C123" s="100">
        <f t="shared" si="2"/>
        <v>1.36</v>
      </c>
      <c r="D123" s="100"/>
    </row>
    <row r="124" spans="3:4" ht="18.75">
      <c r="C124" s="100">
        <f t="shared" si="2"/>
        <v>0.11</v>
      </c>
      <c r="D124" s="100"/>
    </row>
    <row r="125" spans="3:4" ht="18.75">
      <c r="C125" s="100">
        <f t="shared" si="2"/>
        <v>0.01</v>
      </c>
      <c r="D125" s="100"/>
    </row>
    <row r="126" spans="3:4" ht="18.75">
      <c r="C126" s="100">
        <f t="shared" si="2"/>
        <v>0.02</v>
      </c>
      <c r="D126" s="100"/>
    </row>
    <row r="127" spans="3:4" ht="18.75">
      <c r="C127" s="100">
        <f t="shared" si="2"/>
        <v>0.01</v>
      </c>
      <c r="D127" s="100"/>
    </row>
    <row r="128" spans="3:4" ht="18.75">
      <c r="C128" s="100">
        <f t="shared" ref="C128:C157" si="3">F47/10000</f>
        <v>0.02</v>
      </c>
      <c r="D128" s="100"/>
    </row>
    <row r="129" spans="3:4" ht="18.75">
      <c r="C129" s="100">
        <f t="shared" si="3"/>
        <v>0.01</v>
      </c>
      <c r="D129" s="100"/>
    </row>
    <row r="130" spans="3:4" ht="18.75">
      <c r="C130" s="100">
        <f t="shared" si="3"/>
        <v>0.12</v>
      </c>
      <c r="D130" s="100"/>
    </row>
    <row r="131" spans="3:4" ht="18.75">
      <c r="C131" s="100">
        <f t="shared" si="3"/>
        <v>0.16</v>
      </c>
      <c r="D131" s="100"/>
    </row>
    <row r="132" spans="3:4" ht="18.75">
      <c r="C132" s="100">
        <f t="shared" si="3"/>
        <v>0.24</v>
      </c>
      <c r="D132" s="100"/>
    </row>
    <row r="133" spans="3:4" ht="18.75">
      <c r="C133" s="100">
        <f t="shared" si="3"/>
        <v>0.12</v>
      </c>
      <c r="D133" s="100"/>
    </row>
    <row r="134" spans="3:4" ht="18.75">
      <c r="C134" s="100">
        <f t="shared" si="3"/>
        <v>0.21</v>
      </c>
      <c r="D134" s="100"/>
    </row>
    <row r="135" spans="3:4" ht="18.75">
      <c r="C135" s="100">
        <f t="shared" si="3"/>
        <v>0.34</v>
      </c>
      <c r="D135" s="100"/>
    </row>
    <row r="136" spans="3:4" ht="18.75">
      <c r="C136" s="100">
        <f t="shared" si="3"/>
        <v>0</v>
      </c>
      <c r="D136" s="100"/>
    </row>
    <row r="137" spans="3:4" ht="18.75">
      <c r="C137" s="100">
        <f t="shared" si="3"/>
        <v>0</v>
      </c>
      <c r="D137" s="100"/>
    </row>
    <row r="138" spans="3:4" ht="18.75">
      <c r="C138" s="100">
        <f t="shared" si="3"/>
        <v>0</v>
      </c>
      <c r="D138" s="100"/>
    </row>
    <row r="139" spans="3:4" ht="18.75">
      <c r="C139" s="100">
        <f t="shared" si="3"/>
        <v>0.03</v>
      </c>
      <c r="D139" s="100"/>
    </row>
    <row r="140" spans="3:4" ht="18.75">
      <c r="C140" s="100">
        <f t="shared" si="3"/>
        <v>0</v>
      </c>
      <c r="D140" s="100"/>
    </row>
    <row r="141" spans="3:4" ht="18.75">
      <c r="C141" s="100">
        <f t="shared" si="3"/>
        <v>0.02</v>
      </c>
      <c r="D141" s="100"/>
    </row>
    <row r="142" spans="3:4" ht="18.75">
      <c r="C142" s="100">
        <f t="shared" si="3"/>
        <v>0.01</v>
      </c>
      <c r="D142" s="100"/>
    </row>
    <row r="143" spans="3:4" ht="18.75">
      <c r="C143" s="100">
        <f t="shared" si="3"/>
        <v>0.03</v>
      </c>
      <c r="D143" s="100"/>
    </row>
    <row r="144" spans="3:4" ht="18.75">
      <c r="C144" s="100">
        <f t="shared" si="3"/>
        <v>0.03</v>
      </c>
      <c r="D144" s="100"/>
    </row>
    <row r="145" spans="3:4" ht="18.75">
      <c r="C145" s="100">
        <f t="shared" si="3"/>
        <v>0</v>
      </c>
      <c r="D145" s="100"/>
    </row>
    <row r="146" spans="3:4" ht="18.75">
      <c r="C146" s="100">
        <f t="shared" si="3"/>
        <v>0</v>
      </c>
      <c r="D146" s="100"/>
    </row>
    <row r="147" spans="3:4" ht="18.75">
      <c r="C147" s="100">
        <f t="shared" si="3"/>
        <v>0</v>
      </c>
      <c r="D147" s="100"/>
    </row>
    <row r="148" spans="3:4" ht="18.75">
      <c r="C148" s="100">
        <f t="shared" si="3"/>
        <v>0.56000000000000005</v>
      </c>
      <c r="D148" s="100"/>
    </row>
    <row r="149" spans="3:4" ht="18.75">
      <c r="C149" s="100">
        <f t="shared" si="3"/>
        <v>0.04</v>
      </c>
      <c r="D149" s="100"/>
    </row>
    <row r="150" spans="3:4" ht="18.75">
      <c r="C150" s="100">
        <f t="shared" si="3"/>
        <v>0.02</v>
      </c>
      <c r="D150" s="100"/>
    </row>
    <row r="151" spans="3:4" ht="18.75">
      <c r="C151" s="100">
        <f t="shared" si="3"/>
        <v>0.01</v>
      </c>
      <c r="D151" s="100"/>
    </row>
    <row r="152" spans="3:4" ht="18.75">
      <c r="C152" s="100">
        <f t="shared" si="3"/>
        <v>0.49</v>
      </c>
      <c r="D152" s="100"/>
    </row>
    <row r="153" spans="3:4" ht="18.75">
      <c r="C153" s="100">
        <f t="shared" si="3"/>
        <v>0</v>
      </c>
      <c r="D153" s="100"/>
    </row>
    <row r="154" spans="3:4" ht="18.75">
      <c r="C154" s="100">
        <f t="shared" si="3"/>
        <v>0</v>
      </c>
      <c r="D154" s="100"/>
    </row>
    <row r="155" spans="3:4" ht="18.75">
      <c r="C155" s="100">
        <f t="shared" si="3"/>
        <v>0.09</v>
      </c>
      <c r="D155" s="100"/>
    </row>
    <row r="156" spans="3:4" ht="18.75">
      <c r="C156" s="100">
        <f t="shared" si="3"/>
        <v>0.09</v>
      </c>
      <c r="D156" s="100"/>
    </row>
    <row r="157" spans="3:4" ht="18.75">
      <c r="C157" s="100">
        <f t="shared" si="3"/>
        <v>0.01</v>
      </c>
      <c r="D157" s="100"/>
    </row>
    <row r="163" spans="3:4" ht="20.25">
      <c r="C163" s="119"/>
      <c r="D163" s="121"/>
    </row>
  </sheetData>
  <mergeCells count="5">
    <mergeCell ref="A1:F1"/>
    <mergeCell ref="A3:A4"/>
    <mergeCell ref="B3:B4"/>
    <mergeCell ref="E3:E4"/>
    <mergeCell ref="F3:F4"/>
  </mergeCells>
  <phoneticPr fontId="3" type="noConversion"/>
  <pageMargins left="0.87" right="0.35433070866141736" top="0.2" bottom="0.27559055118110237" header="0.2" footer="0.19685039370078741"/>
  <pageSetup paperSize="8" scale="88" orientation="landscape" r:id="rId1"/>
  <rowBreaks count="1" manualBreakCount="1">
    <brk id="45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B25" sqref="B25"/>
    </sheetView>
  </sheetViews>
  <sheetFormatPr defaultRowHeight="13.5"/>
  <cols>
    <col min="1" max="1" width="69.875" style="117" customWidth="1"/>
    <col min="2" max="2" width="22.375" style="127" customWidth="1"/>
    <col min="3" max="3" width="11.875" bestFit="1" customWidth="1"/>
    <col min="5" max="5" width="11.875" bestFit="1" customWidth="1"/>
    <col min="7" max="7" width="17.5" bestFit="1" customWidth="1"/>
  </cols>
  <sheetData>
    <row r="1" spans="1:7" ht="58.5" customHeight="1">
      <c r="A1" s="216" t="s">
        <v>79</v>
      </c>
      <c r="B1" s="216"/>
    </row>
    <row r="2" spans="1:7" ht="41.25" customHeight="1">
      <c r="A2" s="115"/>
      <c r="B2" s="130" t="s">
        <v>193</v>
      </c>
    </row>
    <row r="3" spans="1:7" s="49" customFormat="1" ht="18.75">
      <c r="A3" s="208" t="s">
        <v>94</v>
      </c>
      <c r="B3" s="215" t="s">
        <v>81</v>
      </c>
    </row>
    <row r="4" spans="1:7" s="49" customFormat="1" ht="18.75">
      <c r="A4" s="208"/>
      <c r="B4" s="215"/>
    </row>
    <row r="5" spans="1:7" s="49" customFormat="1" ht="31.5" customHeight="1">
      <c r="A5" s="118" t="s">
        <v>208</v>
      </c>
      <c r="B5" s="135">
        <f>B12+B9+B6</f>
        <v>19312.61</v>
      </c>
    </row>
    <row r="6" spans="1:7" s="49" customFormat="1" ht="22.5" customHeight="1">
      <c r="A6" s="114" t="s">
        <v>229</v>
      </c>
      <c r="B6" s="132">
        <f>SUM(B7:B8)</f>
        <v>9054.07</v>
      </c>
      <c r="E6" s="100"/>
    </row>
    <row r="7" spans="1:7" s="49" customFormat="1" ht="22.5" customHeight="1">
      <c r="A7" s="116" t="s">
        <v>197</v>
      </c>
      <c r="B7" s="86">
        <v>8060.15</v>
      </c>
    </row>
    <row r="8" spans="1:7" s="49" customFormat="1" ht="22.5" customHeight="1">
      <c r="A8" s="116" t="s">
        <v>198</v>
      </c>
      <c r="B8" s="86">
        <v>993.92</v>
      </c>
    </row>
    <row r="9" spans="1:7" s="49" customFormat="1" ht="22.5" customHeight="1">
      <c r="A9" s="114" t="s">
        <v>230</v>
      </c>
      <c r="B9" s="132">
        <f>SUM(B10:B11)</f>
        <v>9330</v>
      </c>
    </row>
    <row r="10" spans="1:7" s="49" customFormat="1" ht="22.5" customHeight="1">
      <c r="A10" s="116" t="s">
        <v>228</v>
      </c>
      <c r="B10" s="86">
        <v>9000</v>
      </c>
    </row>
    <row r="11" spans="1:7" s="49" customFormat="1" ht="22.5" customHeight="1">
      <c r="A11" s="116" t="s">
        <v>227</v>
      </c>
      <c r="B11" s="86">
        <v>330</v>
      </c>
    </row>
    <row r="12" spans="1:7" s="49" customFormat="1" ht="22.5" customHeight="1">
      <c r="A12" s="114" t="s">
        <v>231</v>
      </c>
      <c r="B12" s="132">
        <f>SUM(B13:B14)</f>
        <v>928.54</v>
      </c>
    </row>
    <row r="13" spans="1:7" s="49" customFormat="1" ht="22.5" customHeight="1">
      <c r="A13" s="116" t="s">
        <v>225</v>
      </c>
      <c r="B13" s="86">
        <v>852.54</v>
      </c>
    </row>
    <row r="14" spans="1:7" s="49" customFormat="1" ht="22.5" customHeight="1">
      <c r="A14" s="116" t="s">
        <v>226</v>
      </c>
      <c r="B14" s="86">
        <v>76</v>
      </c>
    </row>
    <row r="15" spans="1:7" s="49" customFormat="1" ht="31.5" customHeight="1">
      <c r="A15" s="118" t="s">
        <v>209</v>
      </c>
      <c r="B15" s="135">
        <f>B16+B21+B26</f>
        <v>44793.78</v>
      </c>
      <c r="G15" s="129"/>
    </row>
    <row r="16" spans="1:7" s="49" customFormat="1" ht="22.5" customHeight="1">
      <c r="A16" s="114" t="s">
        <v>232</v>
      </c>
      <c r="B16" s="132">
        <f>SUM(B17:B20)</f>
        <v>1197.22</v>
      </c>
    </row>
    <row r="17" spans="1:3" s="49" customFormat="1" ht="22.5" customHeight="1">
      <c r="A17" s="116" t="s">
        <v>212</v>
      </c>
      <c r="B17" s="86">
        <v>596.14</v>
      </c>
      <c r="C17" s="100">
        <f>B17/10000</f>
        <v>0.06</v>
      </c>
    </row>
    <row r="18" spans="1:3" s="49" customFormat="1" ht="22.5" customHeight="1">
      <c r="A18" s="116" t="s">
        <v>213</v>
      </c>
      <c r="B18" s="233">
        <v>402.5</v>
      </c>
      <c r="C18" s="100">
        <f t="shared" ref="C18:C25" si="0">B18/10000</f>
        <v>0.04</v>
      </c>
    </row>
    <row r="19" spans="1:3" s="49" customFormat="1" ht="22.5" customHeight="1">
      <c r="A19" s="116" t="s">
        <v>214</v>
      </c>
      <c r="B19" s="86">
        <v>118.58</v>
      </c>
      <c r="C19" s="100">
        <f t="shared" si="0"/>
        <v>0.01</v>
      </c>
    </row>
    <row r="20" spans="1:3" s="49" customFormat="1" ht="22.5" customHeight="1">
      <c r="A20" s="116" t="s">
        <v>217</v>
      </c>
      <c r="B20" s="86">
        <v>80</v>
      </c>
      <c r="C20" s="100">
        <f t="shared" si="0"/>
        <v>0.01</v>
      </c>
    </row>
    <row r="21" spans="1:3" s="49" customFormat="1" ht="22.5" customHeight="1">
      <c r="A21" s="114" t="s">
        <v>233</v>
      </c>
      <c r="B21" s="132">
        <f>SUM(B22:B25)</f>
        <v>42668.02</v>
      </c>
    </row>
    <row r="22" spans="1:3" s="49" customFormat="1" ht="22.5" customHeight="1">
      <c r="A22" s="116" t="s">
        <v>211</v>
      </c>
      <c r="B22" s="86">
        <v>1699.87</v>
      </c>
      <c r="C22" s="100">
        <f t="shared" si="0"/>
        <v>0.17</v>
      </c>
    </row>
    <row r="23" spans="1:3" s="49" customFormat="1" ht="22.5" customHeight="1">
      <c r="A23" s="116" t="s">
        <v>215</v>
      </c>
      <c r="B23" s="86">
        <v>16269.32</v>
      </c>
      <c r="C23" s="100">
        <f t="shared" si="0"/>
        <v>1.63</v>
      </c>
    </row>
    <row r="24" spans="1:3" s="49" customFormat="1" ht="22.5" customHeight="1">
      <c r="A24" s="116" t="s">
        <v>216</v>
      </c>
      <c r="B24" s="86">
        <v>100.5</v>
      </c>
      <c r="C24" s="100">
        <f t="shared" si="0"/>
        <v>0.01</v>
      </c>
    </row>
    <row r="25" spans="1:3" s="49" customFormat="1" ht="22.5" customHeight="1">
      <c r="A25" s="116" t="s">
        <v>217</v>
      </c>
      <c r="B25" s="233">
        <v>24598.33</v>
      </c>
      <c r="C25" s="100">
        <f t="shared" si="0"/>
        <v>2.46</v>
      </c>
    </row>
    <row r="26" spans="1:3" s="49" customFormat="1" ht="22.5" customHeight="1">
      <c r="A26" s="114" t="s">
        <v>231</v>
      </c>
      <c r="B26" s="132">
        <f>SUM(B27:B28)</f>
        <v>928.54</v>
      </c>
    </row>
    <row r="27" spans="1:3" s="49" customFormat="1" ht="21.75" customHeight="1">
      <c r="A27" s="116" t="s">
        <v>223</v>
      </c>
      <c r="B27" s="86">
        <v>852.54</v>
      </c>
    </row>
    <row r="28" spans="1:3" s="49" customFormat="1" ht="21.75" customHeight="1">
      <c r="A28" s="116" t="s">
        <v>224</v>
      </c>
      <c r="B28" s="86">
        <v>76</v>
      </c>
    </row>
    <row r="29" spans="1:3" s="49" customFormat="1" ht="31.5" customHeight="1">
      <c r="A29" s="118" t="s">
        <v>297</v>
      </c>
      <c r="B29" s="135">
        <f>B15-B5</f>
        <v>25481.17</v>
      </c>
    </row>
    <row r="30" spans="1:3" s="49" customFormat="1" ht="24" customHeight="1">
      <c r="A30" s="116" t="s">
        <v>298</v>
      </c>
      <c r="B30" s="86">
        <v>4341.47</v>
      </c>
    </row>
    <row r="31" spans="1:3" s="49" customFormat="1" ht="24" customHeight="1">
      <c r="A31" s="116" t="s">
        <v>299</v>
      </c>
      <c r="B31" s="86">
        <f>附表一万元!D66+30389.7-收支预算总表!B9</f>
        <v>21139.7</v>
      </c>
    </row>
    <row r="32" spans="1:3" s="49" customFormat="1" ht="18.75">
      <c r="A32" s="116"/>
      <c r="B32" s="101"/>
    </row>
    <row r="33" spans="1:2" s="49" customFormat="1" ht="18.75">
      <c r="A33" s="116"/>
      <c r="B33" s="101"/>
    </row>
    <row r="34" spans="1:2" s="49" customFormat="1" ht="18.75">
      <c r="A34" s="116"/>
      <c r="B34" s="101"/>
    </row>
    <row r="35" spans="1:2" s="49" customFormat="1" ht="18.75">
      <c r="A35" s="116"/>
      <c r="B35" s="101"/>
    </row>
  </sheetData>
  <mergeCells count="3">
    <mergeCell ref="A3:A4"/>
    <mergeCell ref="B3:B4"/>
    <mergeCell ref="A1:B1"/>
  </mergeCells>
  <phoneticPr fontId="4" type="noConversion"/>
  <pageMargins left="0.87" right="0.35433070866141736" top="0.61" bottom="0.27559055118110237" header="0.2" footer="0.19685039370078741"/>
  <pageSetup paperSize="8"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view="pageBreakPreview" zoomScaleSheetLayoutView="100" workbookViewId="0">
      <pane xSplit="1" ySplit="5" topLeftCell="B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RowHeight="13.5"/>
  <cols>
    <col min="1" max="1" width="72.875" style="117" bestFit="1" customWidth="1"/>
    <col min="2" max="2" width="22.25" style="14" customWidth="1"/>
    <col min="3" max="3" width="10.5" bestFit="1" customWidth="1"/>
  </cols>
  <sheetData>
    <row r="1" spans="1:3">
      <c r="A1" s="117" t="s">
        <v>234</v>
      </c>
    </row>
    <row r="2" spans="1:3" ht="32.25" customHeight="1">
      <c r="A2" s="217" t="s">
        <v>218</v>
      </c>
      <c r="B2" s="217"/>
      <c r="C2" s="30"/>
    </row>
    <row r="3" spans="1:3" ht="22.5">
      <c r="A3" s="115"/>
      <c r="B3" s="120" t="s">
        <v>235</v>
      </c>
      <c r="C3" s="30"/>
    </row>
    <row r="4" spans="1:3" s="49" customFormat="1" ht="18.75">
      <c r="A4" s="205" t="s">
        <v>222</v>
      </c>
      <c r="B4" s="202" t="s">
        <v>81</v>
      </c>
    </row>
    <row r="5" spans="1:3" s="49" customFormat="1" ht="18.75">
      <c r="A5" s="206"/>
      <c r="B5" s="203"/>
    </row>
    <row r="6" spans="1:3" s="49" customFormat="1" ht="18.75">
      <c r="A6" s="114" t="s">
        <v>105</v>
      </c>
      <c r="B6" s="99">
        <f>SUM(B7:B9)</f>
        <v>1561400</v>
      </c>
    </row>
    <row r="7" spans="1:3" s="49" customFormat="1" ht="18.75">
      <c r="A7" s="116" t="s">
        <v>289</v>
      </c>
      <c r="B7" s="101">
        <v>760320</v>
      </c>
    </row>
    <row r="8" spans="1:3" ht="18.75">
      <c r="A8" s="116" t="s">
        <v>290</v>
      </c>
      <c r="B8" s="101">
        <v>552000</v>
      </c>
    </row>
    <row r="9" spans="1:3" ht="18.75">
      <c r="A9" s="116" t="s">
        <v>291</v>
      </c>
      <c r="B9" s="101">
        <v>249080</v>
      </c>
    </row>
    <row r="10" spans="1:3" ht="18.75">
      <c r="A10" s="114" t="s">
        <v>112</v>
      </c>
      <c r="B10" s="99">
        <f>SUM(B11:B13)</f>
        <v>783960</v>
      </c>
    </row>
    <row r="11" spans="1:3" ht="18.75">
      <c r="A11" s="116" t="s">
        <v>289</v>
      </c>
      <c r="B11" s="101">
        <v>346760</v>
      </c>
    </row>
    <row r="12" spans="1:3" ht="18.75">
      <c r="A12" s="116" t="s">
        <v>290</v>
      </c>
      <c r="B12" s="101">
        <v>312000</v>
      </c>
    </row>
    <row r="13" spans="1:3" ht="18.75">
      <c r="A13" s="116" t="s">
        <v>291</v>
      </c>
      <c r="B13" s="101">
        <v>125200</v>
      </c>
    </row>
    <row r="14" spans="1:3" ht="18.75">
      <c r="A14" s="114" t="s">
        <v>113</v>
      </c>
      <c r="B14" s="99">
        <f>SUM(B15:B17)</f>
        <v>481080</v>
      </c>
    </row>
    <row r="15" spans="1:3" ht="18.75">
      <c r="A15" s="116" t="s">
        <v>289</v>
      </c>
      <c r="B15" s="101">
        <v>190080</v>
      </c>
    </row>
    <row r="16" spans="1:3" ht="18.75">
      <c r="A16" s="116" t="s">
        <v>290</v>
      </c>
      <c r="B16" s="101">
        <v>216000</v>
      </c>
    </row>
    <row r="17" spans="1:2" ht="18.75">
      <c r="A17" s="116" t="s">
        <v>291</v>
      </c>
      <c r="B17" s="101">
        <v>75000</v>
      </c>
    </row>
    <row r="18" spans="1:2" ht="18.75">
      <c r="A18" s="114" t="s">
        <v>114</v>
      </c>
      <c r="B18" s="99">
        <f>SUM(B19:B21)</f>
        <v>546680</v>
      </c>
    </row>
    <row r="19" spans="1:2" ht="18.75">
      <c r="A19" s="116" t="s">
        <v>289</v>
      </c>
      <c r="B19" s="101">
        <v>190080</v>
      </c>
    </row>
    <row r="20" spans="1:2" ht="18.75">
      <c r="A20" s="116" t="s">
        <v>290</v>
      </c>
      <c r="B20" s="101">
        <v>264000</v>
      </c>
    </row>
    <row r="21" spans="1:2" ht="18.75">
      <c r="A21" s="116" t="s">
        <v>291</v>
      </c>
      <c r="B21" s="101">
        <v>92600</v>
      </c>
    </row>
    <row r="22" spans="1:2" ht="18.75">
      <c r="A22" s="114" t="s">
        <v>115</v>
      </c>
      <c r="B22" s="99">
        <f>SUM(B23:B25)</f>
        <v>528140</v>
      </c>
    </row>
    <row r="23" spans="1:2" ht="18.75">
      <c r="A23" s="116" t="s">
        <v>289</v>
      </c>
      <c r="B23" s="101">
        <v>252180</v>
      </c>
    </row>
    <row r="24" spans="1:2" ht="18.75">
      <c r="A24" s="116" t="s">
        <v>290</v>
      </c>
      <c r="B24" s="101">
        <v>192000</v>
      </c>
    </row>
    <row r="25" spans="1:2" ht="18.75">
      <c r="A25" s="116" t="s">
        <v>291</v>
      </c>
      <c r="B25" s="101">
        <v>83960</v>
      </c>
    </row>
    <row r="26" spans="1:2" ht="18.75">
      <c r="A26" s="114" t="s">
        <v>116</v>
      </c>
      <c r="B26" s="99">
        <f>SUM(B27:B29)</f>
        <v>1419345</v>
      </c>
    </row>
    <row r="27" spans="1:2" ht="18.75">
      <c r="A27" s="116" t="s">
        <v>289</v>
      </c>
      <c r="B27" s="101">
        <v>827185</v>
      </c>
    </row>
    <row r="28" spans="1:2" ht="18.75">
      <c r="A28" s="116" t="s">
        <v>290</v>
      </c>
      <c r="B28" s="101">
        <v>384000</v>
      </c>
    </row>
    <row r="29" spans="1:2" ht="18.75">
      <c r="A29" s="116" t="s">
        <v>291</v>
      </c>
      <c r="B29" s="101">
        <v>208160</v>
      </c>
    </row>
    <row r="30" spans="1:2" ht="18.75">
      <c r="A30" s="114" t="s">
        <v>117</v>
      </c>
      <c r="B30" s="99">
        <f>SUM(B31:B33)</f>
        <v>164404</v>
      </c>
    </row>
    <row r="31" spans="1:2" ht="18.75">
      <c r="A31" s="116" t="s">
        <v>289</v>
      </c>
      <c r="B31" s="101">
        <v>105600</v>
      </c>
    </row>
    <row r="32" spans="1:2" ht="18.75">
      <c r="A32" s="116" t="s">
        <v>290</v>
      </c>
      <c r="B32" s="101">
        <v>30000</v>
      </c>
    </row>
    <row r="33" spans="1:2" ht="18.75">
      <c r="A33" s="116" t="s">
        <v>291</v>
      </c>
      <c r="B33" s="101">
        <v>28804</v>
      </c>
    </row>
    <row r="34" spans="1:2" ht="18.75">
      <c r="A34" s="114" t="s">
        <v>118</v>
      </c>
      <c r="B34" s="99">
        <f>SUM(B35:B37)</f>
        <v>104928</v>
      </c>
    </row>
    <row r="35" spans="1:2" ht="18.75">
      <c r="A35" s="116" t="s">
        <v>289</v>
      </c>
      <c r="B35" s="101">
        <v>63360</v>
      </c>
    </row>
    <row r="36" spans="1:2" ht="18.75">
      <c r="A36" s="116" t="s">
        <v>290</v>
      </c>
      <c r="B36" s="101">
        <v>18000</v>
      </c>
    </row>
    <row r="37" spans="1:2" ht="18.75">
      <c r="A37" s="116" t="s">
        <v>291</v>
      </c>
      <c r="B37" s="101">
        <v>23568</v>
      </c>
    </row>
    <row r="38" spans="1:2" ht="18.75">
      <c r="A38" s="114" t="s">
        <v>119</v>
      </c>
      <c r="B38" s="99">
        <f>SUM(B39:B41)</f>
        <v>165028</v>
      </c>
    </row>
    <row r="39" spans="1:2" ht="18.75">
      <c r="A39" s="116" t="s">
        <v>289</v>
      </c>
      <c r="B39" s="101">
        <v>105600</v>
      </c>
    </row>
    <row r="40" spans="1:2" ht="18.75">
      <c r="A40" s="116" t="s">
        <v>290</v>
      </c>
      <c r="B40" s="101">
        <v>30000</v>
      </c>
    </row>
    <row r="41" spans="1:2" ht="18.75">
      <c r="A41" s="116" t="s">
        <v>291</v>
      </c>
      <c r="B41" s="101">
        <v>29428</v>
      </c>
    </row>
    <row r="42" spans="1:2" ht="18.75">
      <c r="A42" s="114" t="s">
        <v>121</v>
      </c>
      <c r="B42" s="99">
        <f>SUM(B43:B45)</f>
        <v>124480</v>
      </c>
    </row>
    <row r="43" spans="1:2" ht="18.75">
      <c r="A43" s="116" t="s">
        <v>289</v>
      </c>
      <c r="B43" s="101">
        <v>84480</v>
      </c>
    </row>
    <row r="44" spans="1:2" ht="18.75">
      <c r="A44" s="116" t="s">
        <v>290</v>
      </c>
      <c r="B44" s="101">
        <v>24000</v>
      </c>
    </row>
    <row r="45" spans="1:2" ht="18.75">
      <c r="A45" s="116" t="s">
        <v>291</v>
      </c>
      <c r="B45" s="101">
        <v>16000</v>
      </c>
    </row>
    <row r="46" spans="1:2" ht="18.75">
      <c r="A46" s="114" t="s">
        <v>122</v>
      </c>
      <c r="B46" s="99">
        <f>SUM(B47:B49)</f>
        <v>410636</v>
      </c>
    </row>
    <row r="47" spans="1:2" ht="18.75">
      <c r="A47" s="116" t="s">
        <v>289</v>
      </c>
      <c r="B47" s="101">
        <v>274560</v>
      </c>
    </row>
    <row r="48" spans="1:2" ht="18.75">
      <c r="A48" s="116" t="s">
        <v>290</v>
      </c>
      <c r="B48" s="101">
        <v>78000</v>
      </c>
    </row>
    <row r="49" spans="1:2" ht="18.75">
      <c r="A49" s="116" t="s">
        <v>291</v>
      </c>
      <c r="B49" s="101">
        <v>58076</v>
      </c>
    </row>
    <row r="50" spans="1:2" ht="18.75">
      <c r="A50" s="114" t="s">
        <v>110</v>
      </c>
      <c r="B50" s="99">
        <f>B51</f>
        <v>1977000</v>
      </c>
    </row>
    <row r="51" spans="1:2" ht="18.75">
      <c r="A51" s="116" t="s">
        <v>290</v>
      </c>
      <c r="B51" s="101">
        <v>1977000</v>
      </c>
    </row>
    <row r="52" spans="1:2" ht="18.75">
      <c r="A52" s="114" t="s">
        <v>124</v>
      </c>
      <c r="B52" s="99">
        <f>B53</f>
        <v>800000</v>
      </c>
    </row>
    <row r="53" spans="1:2" ht="18.75">
      <c r="A53" s="116" t="s">
        <v>292</v>
      </c>
      <c r="B53" s="101">
        <v>800000</v>
      </c>
    </row>
    <row r="54" spans="1:2" ht="18.75">
      <c r="A54" s="114" t="s">
        <v>129</v>
      </c>
      <c r="B54" s="99">
        <f>SUM(B55:B57)</f>
        <v>611544.24</v>
      </c>
    </row>
    <row r="55" spans="1:2" ht="18.75">
      <c r="A55" s="116" t="s">
        <v>289</v>
      </c>
      <c r="B55" s="101">
        <v>535494.24</v>
      </c>
    </row>
    <row r="56" spans="1:2" ht="18.75">
      <c r="A56" s="116" t="s">
        <v>290</v>
      </c>
      <c r="B56" s="101">
        <v>54000</v>
      </c>
    </row>
    <row r="57" spans="1:2" ht="18.75">
      <c r="A57" s="116" t="s">
        <v>291</v>
      </c>
      <c r="B57" s="101">
        <v>22050</v>
      </c>
    </row>
    <row r="58" spans="1:2" ht="18.75">
      <c r="A58" s="114" t="s">
        <v>131</v>
      </c>
      <c r="B58" s="99">
        <f>SUM(B59:B61)</f>
        <v>510000</v>
      </c>
    </row>
    <row r="59" spans="1:2" ht="18.75">
      <c r="A59" s="116" t="s">
        <v>289</v>
      </c>
      <c r="B59" s="101">
        <v>381000</v>
      </c>
    </row>
    <row r="60" spans="1:2" ht="18.75">
      <c r="A60" s="116" t="s">
        <v>290</v>
      </c>
      <c r="B60" s="101">
        <v>36000</v>
      </c>
    </row>
    <row r="61" spans="1:2" ht="18.75">
      <c r="A61" s="116" t="s">
        <v>291</v>
      </c>
      <c r="B61" s="101">
        <v>93000</v>
      </c>
    </row>
    <row r="62" spans="1:2" ht="18.75">
      <c r="A62" s="114" t="s">
        <v>132</v>
      </c>
      <c r="B62" s="99">
        <f>SUM(B63:B65)</f>
        <v>2123528.88</v>
      </c>
    </row>
    <row r="63" spans="1:2" ht="18.75">
      <c r="A63" s="116" t="s">
        <v>289</v>
      </c>
      <c r="B63" s="101">
        <v>1844678.88</v>
      </c>
    </row>
    <row r="64" spans="1:2" ht="18.75">
      <c r="A64" s="116" t="s">
        <v>290</v>
      </c>
      <c r="B64" s="101">
        <v>198000</v>
      </c>
    </row>
    <row r="65" spans="1:2" ht="18.75">
      <c r="A65" s="116" t="s">
        <v>291</v>
      </c>
      <c r="B65" s="101">
        <v>80850</v>
      </c>
    </row>
    <row r="66" spans="1:2" s="49" customFormat="1" ht="20.25">
      <c r="A66" s="118" t="s">
        <v>221</v>
      </c>
      <c r="B66" s="119">
        <f>B6+B10+B14+B18+B22+B26+B30+B34+B38+B42+B46+B50+B52+B54+B58+B62</f>
        <v>12312154.119999999</v>
      </c>
    </row>
  </sheetData>
  <autoFilter ref="A6:C66"/>
  <mergeCells count="3">
    <mergeCell ref="A2:B2"/>
    <mergeCell ref="A4:A5"/>
    <mergeCell ref="B4:B5"/>
  </mergeCells>
  <phoneticPr fontId="3" type="noConversion"/>
  <pageMargins left="0.59055118110236227" right="0.35433070866141736" top="0.31496062992125984" bottom="0.4" header="0.31496062992125984" footer="0.19685039370078741"/>
  <pageSetup paperSize="9" orientation="portrait" r:id="rId1"/>
  <headerFooter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6"/>
  <sheetViews>
    <sheetView zoomScaleNormal="100" zoomScaleSheetLayoutView="100" workbookViewId="0">
      <pane xSplit="1" ySplit="5" topLeftCell="B6" activePane="bottomRight" state="frozen"/>
      <selection activeCell="F88" sqref="F88"/>
      <selection pane="topRight" activeCell="F88" sqref="F88"/>
      <selection pane="bottomLeft" activeCell="F88" sqref="F88"/>
      <selection pane="bottomRight" activeCell="C66" sqref="C66"/>
    </sheetView>
  </sheetViews>
  <sheetFormatPr defaultRowHeight="13.5"/>
  <cols>
    <col min="1" max="1" width="72.875" style="117" bestFit="1" customWidth="1"/>
    <col min="2" max="4" width="22.25" style="14" customWidth="1"/>
    <col min="5" max="5" width="10.5" bestFit="1" customWidth="1"/>
  </cols>
  <sheetData>
    <row r="1" spans="1:5" ht="23.25" customHeight="1">
      <c r="A1" s="128" t="s">
        <v>301</v>
      </c>
    </row>
    <row r="2" spans="1:5" ht="32.25" customHeight="1">
      <c r="A2" s="217" t="s">
        <v>218</v>
      </c>
      <c r="B2" s="217"/>
      <c r="C2" s="217"/>
      <c r="D2" s="217"/>
      <c r="E2" s="30"/>
    </row>
    <row r="3" spans="1:5" ht="22.5">
      <c r="A3" s="115"/>
      <c r="C3" s="120"/>
      <c r="D3" s="120" t="s">
        <v>293</v>
      </c>
      <c r="E3" s="30"/>
    </row>
    <row r="4" spans="1:5" s="49" customFormat="1" ht="18.75">
      <c r="A4" s="205" t="s">
        <v>300</v>
      </c>
      <c r="B4" s="202" t="s">
        <v>81</v>
      </c>
      <c r="C4" s="205" t="s">
        <v>295</v>
      </c>
      <c r="D4" s="205" t="s">
        <v>296</v>
      </c>
    </row>
    <row r="5" spans="1:5" s="49" customFormat="1" ht="18.75">
      <c r="A5" s="206"/>
      <c r="B5" s="203"/>
      <c r="C5" s="206"/>
      <c r="D5" s="203"/>
    </row>
    <row r="6" spans="1:5" s="49" customFormat="1" ht="18.75">
      <c r="A6" s="114" t="s">
        <v>105</v>
      </c>
      <c r="B6" s="131">
        <f>SUM(B7:B9)</f>
        <v>156.13999999999999</v>
      </c>
      <c r="C6" s="131">
        <f>B6</f>
        <v>156.13999999999999</v>
      </c>
      <c r="D6" s="132"/>
    </row>
    <row r="7" spans="1:5" s="49" customFormat="1" ht="18.75">
      <c r="A7" s="116" t="s">
        <v>289</v>
      </c>
      <c r="B7" s="85">
        <v>76.03</v>
      </c>
      <c r="C7" s="85">
        <f>B7</f>
        <v>76.03</v>
      </c>
      <c r="D7" s="86"/>
      <c r="E7" s="100">
        <f>B7/10000</f>
        <v>0.01</v>
      </c>
    </row>
    <row r="8" spans="1:5" ht="18.75">
      <c r="A8" s="116" t="s">
        <v>290</v>
      </c>
      <c r="B8" s="85">
        <v>55.2</v>
      </c>
      <c r="C8" s="85">
        <f t="shared" ref="C8:C65" si="0">B8</f>
        <v>55.2</v>
      </c>
      <c r="D8" s="86"/>
      <c r="E8" s="100">
        <f t="shared" ref="E8:E66" si="1">B8/10000</f>
        <v>0.01</v>
      </c>
    </row>
    <row r="9" spans="1:5" ht="18.75">
      <c r="A9" s="116" t="s">
        <v>291</v>
      </c>
      <c r="B9" s="85">
        <v>24.91</v>
      </c>
      <c r="C9" s="85">
        <f t="shared" si="0"/>
        <v>24.91</v>
      </c>
      <c r="D9" s="86"/>
      <c r="E9" s="100">
        <f t="shared" si="1"/>
        <v>0</v>
      </c>
    </row>
    <row r="10" spans="1:5" ht="18.75">
      <c r="A10" s="114" t="s">
        <v>112</v>
      </c>
      <c r="B10" s="131">
        <f>SUM(B11:B13)</f>
        <v>78.400000000000006</v>
      </c>
      <c r="C10" s="131">
        <f t="shared" si="0"/>
        <v>78.400000000000006</v>
      </c>
      <c r="D10" s="132"/>
      <c r="E10" s="100">
        <f t="shared" si="1"/>
        <v>0.01</v>
      </c>
    </row>
    <row r="11" spans="1:5" ht="18.75">
      <c r="A11" s="116" t="s">
        <v>289</v>
      </c>
      <c r="B11" s="85">
        <v>34.68</v>
      </c>
      <c r="C11" s="85">
        <f t="shared" si="0"/>
        <v>34.68</v>
      </c>
      <c r="D11" s="86"/>
      <c r="E11" s="100">
        <f t="shared" si="1"/>
        <v>0</v>
      </c>
    </row>
    <row r="12" spans="1:5" ht="18.75">
      <c r="A12" s="116" t="s">
        <v>290</v>
      </c>
      <c r="B12" s="85">
        <v>31.2</v>
      </c>
      <c r="C12" s="85">
        <f t="shared" si="0"/>
        <v>31.2</v>
      </c>
      <c r="D12" s="86"/>
      <c r="E12" s="100">
        <f t="shared" si="1"/>
        <v>0</v>
      </c>
    </row>
    <row r="13" spans="1:5" ht="18.75">
      <c r="A13" s="116" t="s">
        <v>291</v>
      </c>
      <c r="B13" s="85">
        <v>12.52</v>
      </c>
      <c r="C13" s="85">
        <f t="shared" si="0"/>
        <v>12.52</v>
      </c>
      <c r="D13" s="86"/>
      <c r="E13" s="100">
        <f t="shared" si="1"/>
        <v>0</v>
      </c>
    </row>
    <row r="14" spans="1:5" ht="18.75">
      <c r="A14" s="114" t="s">
        <v>113</v>
      </c>
      <c r="B14" s="131">
        <f>SUM(B15:B17)</f>
        <v>48.11</v>
      </c>
      <c r="C14" s="131">
        <f t="shared" si="0"/>
        <v>48.11</v>
      </c>
      <c r="D14" s="132"/>
      <c r="E14" s="100">
        <f t="shared" si="1"/>
        <v>0</v>
      </c>
    </row>
    <row r="15" spans="1:5" ht="18.75">
      <c r="A15" s="116" t="s">
        <v>289</v>
      </c>
      <c r="B15" s="85">
        <v>19.010000000000002</v>
      </c>
      <c r="C15" s="85">
        <f t="shared" si="0"/>
        <v>19.010000000000002</v>
      </c>
      <c r="D15" s="86"/>
      <c r="E15" s="100">
        <f t="shared" si="1"/>
        <v>0</v>
      </c>
    </row>
    <row r="16" spans="1:5" ht="18.75">
      <c r="A16" s="116" t="s">
        <v>290</v>
      </c>
      <c r="B16" s="85">
        <v>21.6</v>
      </c>
      <c r="C16" s="85">
        <f t="shared" si="0"/>
        <v>21.6</v>
      </c>
      <c r="D16" s="86"/>
      <c r="E16" s="100">
        <f t="shared" si="1"/>
        <v>0</v>
      </c>
    </row>
    <row r="17" spans="1:5" ht="18.75">
      <c r="A17" s="116" t="s">
        <v>291</v>
      </c>
      <c r="B17" s="85">
        <v>7.5</v>
      </c>
      <c r="C17" s="85">
        <f t="shared" si="0"/>
        <v>7.5</v>
      </c>
      <c r="D17" s="86"/>
      <c r="E17" s="100">
        <f t="shared" si="1"/>
        <v>0</v>
      </c>
    </row>
    <row r="18" spans="1:5" ht="18.75">
      <c r="A18" s="114" t="s">
        <v>114</v>
      </c>
      <c r="B18" s="131">
        <f>SUM(B19:B21)</f>
        <v>54.67</v>
      </c>
      <c r="C18" s="131">
        <f t="shared" si="0"/>
        <v>54.67</v>
      </c>
      <c r="D18" s="132"/>
      <c r="E18" s="100">
        <f t="shared" si="1"/>
        <v>0.01</v>
      </c>
    </row>
    <row r="19" spans="1:5" ht="18.75">
      <c r="A19" s="116" t="s">
        <v>289</v>
      </c>
      <c r="B19" s="85">
        <v>19.010000000000002</v>
      </c>
      <c r="C19" s="85">
        <f t="shared" si="0"/>
        <v>19.010000000000002</v>
      </c>
      <c r="D19" s="86"/>
      <c r="E19" s="100">
        <f t="shared" si="1"/>
        <v>0</v>
      </c>
    </row>
    <row r="20" spans="1:5" ht="18.75">
      <c r="A20" s="116" t="s">
        <v>290</v>
      </c>
      <c r="B20" s="85">
        <v>26.4</v>
      </c>
      <c r="C20" s="85">
        <f t="shared" si="0"/>
        <v>26.4</v>
      </c>
      <c r="D20" s="86"/>
      <c r="E20" s="100">
        <f t="shared" si="1"/>
        <v>0</v>
      </c>
    </row>
    <row r="21" spans="1:5" ht="18.75">
      <c r="A21" s="116" t="s">
        <v>291</v>
      </c>
      <c r="B21" s="85">
        <v>9.26</v>
      </c>
      <c r="C21" s="85">
        <f t="shared" si="0"/>
        <v>9.26</v>
      </c>
      <c r="D21" s="86"/>
      <c r="E21" s="100">
        <f t="shared" si="1"/>
        <v>0</v>
      </c>
    </row>
    <row r="22" spans="1:5" ht="18.75">
      <c r="A22" s="114" t="s">
        <v>115</v>
      </c>
      <c r="B22" s="131">
        <f>SUM(B23:B25)</f>
        <v>52.81</v>
      </c>
      <c r="C22" s="131">
        <f>B22</f>
        <v>52.81</v>
      </c>
      <c r="D22" s="132"/>
      <c r="E22" s="100">
        <f t="shared" si="1"/>
        <v>0.01</v>
      </c>
    </row>
    <row r="23" spans="1:5" ht="18.75">
      <c r="A23" s="116" t="s">
        <v>289</v>
      </c>
      <c r="B23" s="85">
        <v>25.22</v>
      </c>
      <c r="C23" s="85">
        <f t="shared" si="0"/>
        <v>25.22</v>
      </c>
      <c r="D23" s="86"/>
      <c r="E23" s="100">
        <f t="shared" si="1"/>
        <v>0</v>
      </c>
    </row>
    <row r="24" spans="1:5" ht="18.75">
      <c r="A24" s="116" t="s">
        <v>290</v>
      </c>
      <c r="B24" s="85">
        <v>19.2</v>
      </c>
      <c r="C24" s="85">
        <f t="shared" si="0"/>
        <v>19.2</v>
      </c>
      <c r="D24" s="86"/>
      <c r="E24" s="100">
        <f t="shared" si="1"/>
        <v>0</v>
      </c>
    </row>
    <row r="25" spans="1:5" ht="18.75">
      <c r="A25" s="116" t="s">
        <v>291</v>
      </c>
      <c r="B25" s="85">
        <v>8.39</v>
      </c>
      <c r="C25" s="85">
        <f t="shared" si="0"/>
        <v>8.39</v>
      </c>
      <c r="D25" s="86"/>
      <c r="E25" s="100">
        <f t="shared" si="1"/>
        <v>0</v>
      </c>
    </row>
    <row r="26" spans="1:5" ht="18.75">
      <c r="A26" s="114" t="s">
        <v>116</v>
      </c>
      <c r="B26" s="131">
        <f>SUM(B27:B29)</f>
        <v>141.94</v>
      </c>
      <c r="C26" s="131">
        <f t="shared" si="0"/>
        <v>141.94</v>
      </c>
      <c r="D26" s="132"/>
      <c r="E26" s="100">
        <f t="shared" si="1"/>
        <v>0.01</v>
      </c>
    </row>
    <row r="27" spans="1:5" ht="18.75">
      <c r="A27" s="116" t="s">
        <v>289</v>
      </c>
      <c r="B27" s="85">
        <v>82.72</v>
      </c>
      <c r="C27" s="85">
        <f t="shared" si="0"/>
        <v>82.72</v>
      </c>
      <c r="D27" s="86"/>
      <c r="E27" s="100">
        <f t="shared" si="1"/>
        <v>0.01</v>
      </c>
    </row>
    <row r="28" spans="1:5" ht="18.75">
      <c r="A28" s="116" t="s">
        <v>290</v>
      </c>
      <c r="B28" s="85">
        <v>38.4</v>
      </c>
      <c r="C28" s="85">
        <f t="shared" si="0"/>
        <v>38.4</v>
      </c>
      <c r="D28" s="86"/>
      <c r="E28" s="100">
        <f t="shared" si="1"/>
        <v>0</v>
      </c>
    </row>
    <row r="29" spans="1:5" ht="18.75">
      <c r="A29" s="116" t="s">
        <v>291</v>
      </c>
      <c r="B29" s="85">
        <v>20.82</v>
      </c>
      <c r="C29" s="85">
        <f>B29</f>
        <v>20.82</v>
      </c>
      <c r="D29" s="86"/>
      <c r="E29" s="100">
        <f t="shared" si="1"/>
        <v>0</v>
      </c>
    </row>
    <row r="30" spans="1:5" ht="18.75">
      <c r="A30" s="114" t="s">
        <v>117</v>
      </c>
      <c r="B30" s="131">
        <f>SUM(B31:B33)</f>
        <v>16.440000000000001</v>
      </c>
      <c r="C30" s="131">
        <f t="shared" si="0"/>
        <v>16.440000000000001</v>
      </c>
      <c r="D30" s="132"/>
      <c r="E30" s="100">
        <f t="shared" si="1"/>
        <v>0</v>
      </c>
    </row>
    <row r="31" spans="1:5" ht="18.75">
      <c r="A31" s="116" t="s">
        <v>289</v>
      </c>
      <c r="B31" s="85">
        <v>10.56</v>
      </c>
      <c r="C31" s="85">
        <f t="shared" si="0"/>
        <v>10.56</v>
      </c>
      <c r="D31" s="86"/>
      <c r="E31" s="100">
        <f t="shared" si="1"/>
        <v>0</v>
      </c>
    </row>
    <row r="32" spans="1:5" ht="18.75">
      <c r="A32" s="116" t="s">
        <v>290</v>
      </c>
      <c r="B32" s="85">
        <v>3</v>
      </c>
      <c r="C32" s="85">
        <f t="shared" si="0"/>
        <v>3</v>
      </c>
      <c r="D32" s="86"/>
      <c r="E32" s="100">
        <f t="shared" si="1"/>
        <v>0</v>
      </c>
    </row>
    <row r="33" spans="1:5" ht="18.75">
      <c r="A33" s="116" t="s">
        <v>291</v>
      </c>
      <c r="B33" s="85">
        <v>2.88</v>
      </c>
      <c r="C33" s="85">
        <f t="shared" si="0"/>
        <v>2.88</v>
      </c>
      <c r="D33" s="86"/>
      <c r="E33" s="100">
        <f t="shared" si="1"/>
        <v>0</v>
      </c>
    </row>
    <row r="34" spans="1:5" ht="18.75">
      <c r="A34" s="114" t="s">
        <v>118</v>
      </c>
      <c r="B34" s="131">
        <f>SUM(B35:B37)</f>
        <v>10.49</v>
      </c>
      <c r="C34" s="131">
        <f t="shared" si="0"/>
        <v>10.49</v>
      </c>
      <c r="D34" s="132"/>
      <c r="E34" s="100">
        <f t="shared" si="1"/>
        <v>0</v>
      </c>
    </row>
    <row r="35" spans="1:5" ht="18.75">
      <c r="A35" s="116" t="s">
        <v>289</v>
      </c>
      <c r="B35" s="85">
        <v>6.33</v>
      </c>
      <c r="C35" s="85">
        <f t="shared" si="0"/>
        <v>6.33</v>
      </c>
      <c r="D35" s="86"/>
      <c r="E35" s="100">
        <f t="shared" si="1"/>
        <v>0</v>
      </c>
    </row>
    <row r="36" spans="1:5" ht="18.75">
      <c r="A36" s="116" t="s">
        <v>290</v>
      </c>
      <c r="B36" s="85">
        <v>1.8</v>
      </c>
      <c r="C36" s="85">
        <f t="shared" si="0"/>
        <v>1.8</v>
      </c>
      <c r="D36" s="86"/>
      <c r="E36" s="100">
        <f t="shared" si="1"/>
        <v>0</v>
      </c>
    </row>
    <row r="37" spans="1:5" ht="18.75">
      <c r="A37" s="116" t="s">
        <v>291</v>
      </c>
      <c r="B37" s="85">
        <v>2.36</v>
      </c>
      <c r="C37" s="85">
        <f t="shared" si="0"/>
        <v>2.36</v>
      </c>
      <c r="D37" s="86"/>
      <c r="E37" s="100">
        <f t="shared" si="1"/>
        <v>0</v>
      </c>
    </row>
    <row r="38" spans="1:5" ht="18.75">
      <c r="A38" s="114" t="s">
        <v>119</v>
      </c>
      <c r="B38" s="131">
        <f>SUM(B39:B41)</f>
        <v>16.5</v>
      </c>
      <c r="C38" s="131">
        <f t="shared" si="0"/>
        <v>16.5</v>
      </c>
      <c r="D38" s="132"/>
      <c r="E38" s="100">
        <f t="shared" si="1"/>
        <v>0</v>
      </c>
    </row>
    <row r="39" spans="1:5" ht="18.75">
      <c r="A39" s="116" t="s">
        <v>289</v>
      </c>
      <c r="B39" s="85">
        <v>10.56</v>
      </c>
      <c r="C39" s="85">
        <f t="shared" si="0"/>
        <v>10.56</v>
      </c>
      <c r="D39" s="86"/>
      <c r="E39" s="100">
        <f t="shared" si="1"/>
        <v>0</v>
      </c>
    </row>
    <row r="40" spans="1:5" ht="18.75">
      <c r="A40" s="116" t="s">
        <v>290</v>
      </c>
      <c r="B40" s="85">
        <v>3</v>
      </c>
      <c r="C40" s="85">
        <f t="shared" si="0"/>
        <v>3</v>
      </c>
      <c r="D40" s="86"/>
      <c r="E40" s="100">
        <f t="shared" si="1"/>
        <v>0</v>
      </c>
    </row>
    <row r="41" spans="1:5" ht="18.75">
      <c r="A41" s="116" t="s">
        <v>291</v>
      </c>
      <c r="B41" s="85">
        <v>2.94</v>
      </c>
      <c r="C41" s="85">
        <f t="shared" si="0"/>
        <v>2.94</v>
      </c>
      <c r="D41" s="86"/>
      <c r="E41" s="100">
        <f t="shared" si="1"/>
        <v>0</v>
      </c>
    </row>
    <row r="42" spans="1:5" ht="18.75">
      <c r="A42" s="114" t="s">
        <v>121</v>
      </c>
      <c r="B42" s="131">
        <f>SUM(B43:B45)</f>
        <v>12.45</v>
      </c>
      <c r="C42" s="131">
        <f t="shared" si="0"/>
        <v>12.45</v>
      </c>
      <c r="D42" s="132"/>
      <c r="E42" s="100">
        <f t="shared" si="1"/>
        <v>0</v>
      </c>
    </row>
    <row r="43" spans="1:5" ht="18.75">
      <c r="A43" s="116" t="s">
        <v>289</v>
      </c>
      <c r="B43" s="85">
        <v>8.4499999999999993</v>
      </c>
      <c r="C43" s="85">
        <f t="shared" si="0"/>
        <v>8.4499999999999993</v>
      </c>
      <c r="D43" s="86"/>
      <c r="E43" s="100">
        <f t="shared" si="1"/>
        <v>0</v>
      </c>
    </row>
    <row r="44" spans="1:5" ht="18.75">
      <c r="A44" s="116" t="s">
        <v>290</v>
      </c>
      <c r="B44" s="85">
        <v>2.4</v>
      </c>
      <c r="C44" s="85">
        <f t="shared" si="0"/>
        <v>2.4</v>
      </c>
      <c r="D44" s="86"/>
      <c r="E44" s="100">
        <f t="shared" si="1"/>
        <v>0</v>
      </c>
    </row>
    <row r="45" spans="1:5" ht="18.75">
      <c r="A45" s="116" t="s">
        <v>291</v>
      </c>
      <c r="B45" s="85">
        <v>1.6</v>
      </c>
      <c r="C45" s="85">
        <f t="shared" si="0"/>
        <v>1.6</v>
      </c>
      <c r="D45" s="86"/>
      <c r="E45" s="100">
        <f t="shared" si="1"/>
        <v>0</v>
      </c>
    </row>
    <row r="46" spans="1:5" ht="18.75">
      <c r="A46" s="114" t="s">
        <v>122</v>
      </c>
      <c r="B46" s="131">
        <f>SUM(B47:B49)</f>
        <v>41.06</v>
      </c>
      <c r="C46" s="131">
        <f t="shared" si="0"/>
        <v>41.06</v>
      </c>
      <c r="D46" s="132"/>
      <c r="E46" s="100">
        <f t="shared" si="1"/>
        <v>0</v>
      </c>
    </row>
    <row r="47" spans="1:5" ht="18.75">
      <c r="A47" s="116" t="s">
        <v>289</v>
      </c>
      <c r="B47" s="85">
        <v>27.45</v>
      </c>
      <c r="C47" s="85">
        <f t="shared" si="0"/>
        <v>27.45</v>
      </c>
      <c r="D47" s="86"/>
      <c r="E47" s="100">
        <f t="shared" si="1"/>
        <v>0</v>
      </c>
    </row>
    <row r="48" spans="1:5" ht="18.75">
      <c r="A48" s="116" t="s">
        <v>290</v>
      </c>
      <c r="B48" s="85">
        <v>7.8</v>
      </c>
      <c r="C48" s="85">
        <f t="shared" si="0"/>
        <v>7.8</v>
      </c>
      <c r="D48" s="86"/>
      <c r="E48" s="100">
        <f t="shared" si="1"/>
        <v>0</v>
      </c>
    </row>
    <row r="49" spans="1:5" ht="18.75">
      <c r="A49" s="116" t="s">
        <v>291</v>
      </c>
      <c r="B49" s="85">
        <v>5.81</v>
      </c>
      <c r="C49" s="85">
        <f t="shared" si="0"/>
        <v>5.81</v>
      </c>
      <c r="D49" s="86"/>
      <c r="E49" s="100">
        <f t="shared" si="1"/>
        <v>0</v>
      </c>
    </row>
    <row r="50" spans="1:5" ht="18.75">
      <c r="A50" s="114" t="s">
        <v>110</v>
      </c>
      <c r="B50" s="231">
        <f>B51</f>
        <v>163.69999999999999</v>
      </c>
      <c r="C50" s="231">
        <f t="shared" si="0"/>
        <v>163.69999999999999</v>
      </c>
      <c r="D50" s="132"/>
      <c r="E50" s="100">
        <f t="shared" si="1"/>
        <v>0.02</v>
      </c>
    </row>
    <row r="51" spans="1:5" ht="18.75">
      <c r="A51" s="116" t="s">
        <v>290</v>
      </c>
      <c r="B51" s="232">
        <v>163.69999999999999</v>
      </c>
      <c r="C51" s="232">
        <f t="shared" si="0"/>
        <v>163.69999999999999</v>
      </c>
      <c r="D51" s="86"/>
      <c r="E51" s="100">
        <f t="shared" si="1"/>
        <v>0.02</v>
      </c>
    </row>
    <row r="52" spans="1:5" ht="18.75">
      <c r="A52" s="114" t="s">
        <v>124</v>
      </c>
      <c r="B52" s="131">
        <f>B53</f>
        <v>80</v>
      </c>
      <c r="C52" s="131"/>
      <c r="D52" s="132">
        <f>B52</f>
        <v>80</v>
      </c>
      <c r="E52" s="100">
        <f t="shared" si="1"/>
        <v>0.01</v>
      </c>
    </row>
    <row r="53" spans="1:5" ht="18.75">
      <c r="A53" s="116" t="s">
        <v>292</v>
      </c>
      <c r="B53" s="85">
        <v>80</v>
      </c>
      <c r="C53" s="85"/>
      <c r="D53" s="86">
        <f>B53</f>
        <v>80</v>
      </c>
      <c r="E53" s="100">
        <f t="shared" si="1"/>
        <v>0.01</v>
      </c>
    </row>
    <row r="54" spans="1:5" ht="18.75">
      <c r="A54" s="114" t="s">
        <v>129</v>
      </c>
      <c r="B54" s="131">
        <f>SUM(B55:B57)</f>
        <v>61.15</v>
      </c>
      <c r="C54" s="131">
        <f t="shared" si="0"/>
        <v>61.15</v>
      </c>
      <c r="D54" s="132"/>
      <c r="E54" s="100">
        <f t="shared" si="1"/>
        <v>0.01</v>
      </c>
    </row>
    <row r="55" spans="1:5" ht="18.75">
      <c r="A55" s="116" t="s">
        <v>289</v>
      </c>
      <c r="B55" s="85">
        <v>53.55</v>
      </c>
      <c r="C55" s="85">
        <f t="shared" si="0"/>
        <v>53.55</v>
      </c>
      <c r="D55" s="86"/>
      <c r="E55" s="100">
        <f t="shared" si="1"/>
        <v>0.01</v>
      </c>
    </row>
    <row r="56" spans="1:5" ht="18.75">
      <c r="A56" s="116" t="s">
        <v>290</v>
      </c>
      <c r="B56" s="85">
        <v>5.4</v>
      </c>
      <c r="C56" s="85">
        <f t="shared" si="0"/>
        <v>5.4</v>
      </c>
      <c r="D56" s="86"/>
      <c r="E56" s="100">
        <f t="shared" si="1"/>
        <v>0</v>
      </c>
    </row>
    <row r="57" spans="1:5" ht="18.75">
      <c r="A57" s="116" t="s">
        <v>291</v>
      </c>
      <c r="B57" s="85">
        <v>2.2000000000000002</v>
      </c>
      <c r="C57" s="85">
        <f t="shared" si="0"/>
        <v>2.2000000000000002</v>
      </c>
      <c r="D57" s="86"/>
      <c r="E57" s="100">
        <f t="shared" si="1"/>
        <v>0</v>
      </c>
    </row>
    <row r="58" spans="1:5" ht="18.75">
      <c r="A58" s="114" t="s">
        <v>131</v>
      </c>
      <c r="B58" s="131">
        <f>SUM(B59:B61)</f>
        <v>51</v>
      </c>
      <c r="C58" s="131">
        <f t="shared" si="0"/>
        <v>51</v>
      </c>
      <c r="D58" s="132"/>
      <c r="E58" s="100">
        <f t="shared" si="1"/>
        <v>0.01</v>
      </c>
    </row>
    <row r="59" spans="1:5" ht="18.75">
      <c r="A59" s="116" t="s">
        <v>289</v>
      </c>
      <c r="B59" s="85">
        <v>38.1</v>
      </c>
      <c r="C59" s="85">
        <f t="shared" si="0"/>
        <v>38.1</v>
      </c>
      <c r="D59" s="86"/>
      <c r="E59" s="100">
        <f t="shared" si="1"/>
        <v>0</v>
      </c>
    </row>
    <row r="60" spans="1:5" ht="18.75">
      <c r="A60" s="116" t="s">
        <v>290</v>
      </c>
      <c r="B60" s="85">
        <v>3.6</v>
      </c>
      <c r="C60" s="85">
        <f t="shared" si="0"/>
        <v>3.6</v>
      </c>
      <c r="D60" s="86"/>
      <c r="E60" s="100">
        <f t="shared" si="1"/>
        <v>0</v>
      </c>
    </row>
    <row r="61" spans="1:5" ht="18.75">
      <c r="A61" s="116" t="s">
        <v>291</v>
      </c>
      <c r="B61" s="85">
        <v>9.3000000000000007</v>
      </c>
      <c r="C61" s="85">
        <f t="shared" si="0"/>
        <v>9.3000000000000007</v>
      </c>
      <c r="D61" s="86"/>
      <c r="E61" s="100">
        <f t="shared" si="1"/>
        <v>0</v>
      </c>
    </row>
    <row r="62" spans="1:5" ht="18.75">
      <c r="A62" s="114" t="s">
        <v>132</v>
      </c>
      <c r="B62" s="131">
        <f>SUM(B63:B65)</f>
        <v>212.36</v>
      </c>
      <c r="C62" s="131">
        <f t="shared" si="0"/>
        <v>212.36</v>
      </c>
      <c r="D62" s="132"/>
      <c r="E62" s="100">
        <f t="shared" si="1"/>
        <v>0.02</v>
      </c>
    </row>
    <row r="63" spans="1:5" ht="18.75">
      <c r="A63" s="116" t="s">
        <v>289</v>
      </c>
      <c r="B63" s="85">
        <v>184.47</v>
      </c>
      <c r="C63" s="85">
        <f t="shared" si="0"/>
        <v>184.47</v>
      </c>
      <c r="D63" s="86"/>
      <c r="E63" s="100">
        <f t="shared" si="1"/>
        <v>0.02</v>
      </c>
    </row>
    <row r="64" spans="1:5" ht="18.75">
      <c r="A64" s="116" t="s">
        <v>290</v>
      </c>
      <c r="B64" s="85">
        <v>19.8</v>
      </c>
      <c r="C64" s="85">
        <f t="shared" si="0"/>
        <v>19.8</v>
      </c>
      <c r="D64" s="86"/>
      <c r="E64" s="100">
        <f t="shared" si="1"/>
        <v>0</v>
      </c>
    </row>
    <row r="65" spans="1:5" ht="18.75">
      <c r="A65" s="116" t="s">
        <v>291</v>
      </c>
      <c r="B65" s="85">
        <v>8.09</v>
      </c>
      <c r="C65" s="85">
        <f t="shared" si="0"/>
        <v>8.09</v>
      </c>
      <c r="D65" s="86"/>
      <c r="E65" s="100">
        <f t="shared" si="1"/>
        <v>0</v>
      </c>
    </row>
    <row r="66" spans="1:5" s="49" customFormat="1" ht="20.25">
      <c r="A66" s="118" t="s">
        <v>221</v>
      </c>
      <c r="B66" s="133">
        <f>B6+B10+B14+B18+B22+B26+B30+B34+B38+B42+B46+B50+B52+B54+B58+B62</f>
        <v>1197.22</v>
      </c>
      <c r="C66" s="133">
        <f>C6+C10+C14+C18+C22+C26+C30+C34+C38+C42+C46+C50+C52+C54+C58+C62</f>
        <v>1117.22</v>
      </c>
      <c r="D66" s="133">
        <f>D6+D10+D14+D18+D22+D26+D30+D34+D38+D42+D46+D50+D52+D54+D58+D62</f>
        <v>80</v>
      </c>
      <c r="E66" s="100">
        <f t="shared" si="1"/>
        <v>0.12</v>
      </c>
    </row>
  </sheetData>
  <autoFilter ref="A6:E66"/>
  <mergeCells count="5">
    <mergeCell ref="A4:A5"/>
    <mergeCell ref="B4:B5"/>
    <mergeCell ref="C4:C5"/>
    <mergeCell ref="D4:D5"/>
    <mergeCell ref="A2:D2"/>
  </mergeCells>
  <phoneticPr fontId="4" type="noConversion"/>
  <pageMargins left="0.59055118110236227" right="0.35433070866141736" top="0.31496062992125984" bottom="0.4" header="0.31496062992125984" footer="0.19685039370078741"/>
  <pageSetup paperSize="8" scale="68" orientation="portrait" r:id="rId1"/>
  <headerFooter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1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H103" sqref="H103"/>
    </sheetView>
  </sheetViews>
  <sheetFormatPr defaultColWidth="9" defaultRowHeight="14.25"/>
  <cols>
    <col min="1" max="1" width="47.5" style="158" customWidth="1"/>
    <col min="2" max="2" width="16.25" style="136" bestFit="1" customWidth="1"/>
    <col min="3" max="3" width="14.375" style="136" bestFit="1" customWidth="1"/>
    <col min="4" max="4" width="14" style="137" bestFit="1" customWidth="1"/>
    <col min="5" max="6" width="16.25" style="137" bestFit="1" customWidth="1"/>
    <col min="7" max="7" width="14.375" style="137" bestFit="1" customWidth="1"/>
    <col min="8" max="8" width="17" style="136" bestFit="1" customWidth="1"/>
    <col min="9" max="9" width="19.25" style="158" hidden="1" customWidth="1"/>
    <col min="10" max="10" width="9" style="158"/>
    <col min="11" max="11" width="10.75" style="158" bestFit="1" customWidth="1"/>
    <col min="12" max="12" width="11.5" style="158" customWidth="1"/>
    <col min="13" max="16384" width="9" style="158"/>
  </cols>
  <sheetData>
    <row r="1" spans="1:12">
      <c r="A1" s="157" t="s">
        <v>339</v>
      </c>
    </row>
    <row r="2" spans="1:12" ht="38.25" customHeight="1">
      <c r="A2" s="220" t="s">
        <v>303</v>
      </c>
      <c r="B2" s="220"/>
      <c r="C2" s="220"/>
      <c r="D2" s="220"/>
      <c r="E2" s="220"/>
      <c r="F2" s="220"/>
      <c r="G2" s="220"/>
      <c r="H2" s="220"/>
      <c r="I2" s="220"/>
      <c r="K2" s="159"/>
      <c r="L2" s="159"/>
    </row>
    <row r="3" spans="1:12" ht="34.5" customHeight="1">
      <c r="A3" s="160"/>
      <c r="B3" s="138"/>
      <c r="C3" s="138"/>
      <c r="D3" s="221" t="s">
        <v>88</v>
      </c>
      <c r="E3" s="221"/>
      <c r="F3" s="221"/>
      <c r="G3" s="221"/>
      <c r="H3" s="221"/>
      <c r="I3" s="160"/>
      <c r="K3" s="161"/>
      <c r="L3" s="159"/>
    </row>
    <row r="4" spans="1:12" ht="26.25" customHeight="1">
      <c r="A4" s="222" t="s">
        <v>304</v>
      </c>
      <c r="B4" s="224" t="s">
        <v>305</v>
      </c>
      <c r="C4" s="225"/>
      <c r="D4" s="226"/>
      <c r="E4" s="227" t="s">
        <v>306</v>
      </c>
      <c r="F4" s="228"/>
      <c r="G4" s="228"/>
      <c r="H4" s="229"/>
      <c r="I4" s="222" t="s">
        <v>307</v>
      </c>
      <c r="K4" s="159"/>
      <c r="L4" s="159"/>
    </row>
    <row r="5" spans="1:12" ht="31.5" customHeight="1">
      <c r="A5" s="223"/>
      <c r="B5" s="139" t="s">
        <v>32</v>
      </c>
      <c r="C5" s="139" t="s">
        <v>33</v>
      </c>
      <c r="D5" s="139" t="s">
        <v>308</v>
      </c>
      <c r="E5" s="139" t="s">
        <v>309</v>
      </c>
      <c r="F5" s="139" t="s">
        <v>310</v>
      </c>
      <c r="G5" s="139" t="s">
        <v>308</v>
      </c>
      <c r="H5" s="140" t="s">
        <v>311</v>
      </c>
      <c r="I5" s="223"/>
      <c r="J5" s="162"/>
      <c r="K5" s="159"/>
      <c r="L5" s="159"/>
    </row>
    <row r="6" spans="1:12" s="157" customFormat="1" ht="28.5" customHeight="1">
      <c r="A6" s="163" t="s">
        <v>312</v>
      </c>
      <c r="B6" s="141">
        <f>SUM(B7)</f>
        <v>5</v>
      </c>
      <c r="C6" s="141">
        <f t="shared" ref="C6:H6" si="0">SUM(C7)</f>
        <v>0</v>
      </c>
      <c r="D6" s="141">
        <f t="shared" si="0"/>
        <v>5</v>
      </c>
      <c r="E6" s="141">
        <f t="shared" si="0"/>
        <v>5</v>
      </c>
      <c r="F6" s="141">
        <f t="shared" si="0"/>
        <v>0</v>
      </c>
      <c r="G6" s="141">
        <f t="shared" si="0"/>
        <v>5</v>
      </c>
      <c r="H6" s="141">
        <f t="shared" si="0"/>
        <v>0</v>
      </c>
      <c r="I6" s="164"/>
    </row>
    <row r="7" spans="1:12" s="157" customFormat="1" ht="26.25" customHeight="1">
      <c r="A7" s="165" t="s">
        <v>236</v>
      </c>
      <c r="B7" s="142">
        <v>5</v>
      </c>
      <c r="C7" s="142">
        <v>0</v>
      </c>
      <c r="D7" s="142">
        <f>B7+C7</f>
        <v>5</v>
      </c>
      <c r="E7" s="143">
        <v>5</v>
      </c>
      <c r="F7" s="143">
        <v>0</v>
      </c>
      <c r="G7" s="143">
        <f>E7+F7</f>
        <v>5</v>
      </c>
      <c r="H7" s="141">
        <f>D7-G7</f>
        <v>0</v>
      </c>
      <c r="I7" s="166"/>
    </row>
    <row r="8" spans="1:12" s="157" customFormat="1" ht="26.25" customHeight="1">
      <c r="A8" s="167" t="s">
        <v>313</v>
      </c>
      <c r="B8" s="141">
        <f>SUM(B9:B12)</f>
        <v>473</v>
      </c>
      <c r="C8" s="141">
        <f t="shared" ref="C8:H8" si="1">SUM(C9:C12)</f>
        <v>50</v>
      </c>
      <c r="D8" s="141">
        <f t="shared" si="1"/>
        <v>523</v>
      </c>
      <c r="E8" s="141">
        <f t="shared" si="1"/>
        <v>253</v>
      </c>
      <c r="F8" s="141">
        <f t="shared" si="1"/>
        <v>50</v>
      </c>
      <c r="G8" s="141">
        <f t="shared" si="1"/>
        <v>303</v>
      </c>
      <c r="H8" s="141">
        <f t="shared" si="1"/>
        <v>220</v>
      </c>
      <c r="I8" s="166"/>
    </row>
    <row r="9" spans="1:12" s="157" customFormat="1" ht="26.25" customHeight="1">
      <c r="A9" s="165" t="s">
        <v>236</v>
      </c>
      <c r="B9" s="142">
        <v>3</v>
      </c>
      <c r="C9" s="142">
        <v>0</v>
      </c>
      <c r="D9" s="142">
        <f t="shared" ref="D9:D12" si="2">B9+C9</f>
        <v>3</v>
      </c>
      <c r="E9" s="143">
        <v>3</v>
      </c>
      <c r="F9" s="143">
        <v>0</v>
      </c>
      <c r="G9" s="143">
        <f t="shared" ref="G9:G12" si="3">E9+F9</f>
        <v>3</v>
      </c>
      <c r="H9" s="141">
        <f t="shared" ref="H9:H12" si="4">D9-G9</f>
        <v>0</v>
      </c>
      <c r="I9" s="166"/>
    </row>
    <row r="10" spans="1:12" s="157" customFormat="1" ht="26.25" customHeight="1">
      <c r="A10" s="168" t="s">
        <v>237</v>
      </c>
      <c r="B10" s="144">
        <v>250</v>
      </c>
      <c r="C10" s="144">
        <v>0</v>
      </c>
      <c r="D10" s="144">
        <f t="shared" si="2"/>
        <v>250</v>
      </c>
      <c r="E10" s="143">
        <v>250</v>
      </c>
      <c r="F10" s="143">
        <v>0</v>
      </c>
      <c r="G10" s="143">
        <f t="shared" si="3"/>
        <v>250</v>
      </c>
      <c r="H10" s="141">
        <f t="shared" si="4"/>
        <v>0</v>
      </c>
      <c r="I10" s="166"/>
    </row>
    <row r="11" spans="1:12" s="157" customFormat="1" ht="26.25" customHeight="1">
      <c r="A11" s="169" t="s">
        <v>238</v>
      </c>
      <c r="B11" s="145">
        <v>220</v>
      </c>
      <c r="C11" s="145">
        <v>0</v>
      </c>
      <c r="D11" s="145">
        <f t="shared" si="2"/>
        <v>220</v>
      </c>
      <c r="E11" s="143">
        <v>0</v>
      </c>
      <c r="F11" s="143">
        <v>0</v>
      </c>
      <c r="G11" s="143">
        <f t="shared" si="3"/>
        <v>0</v>
      </c>
      <c r="H11" s="146">
        <f t="shared" si="4"/>
        <v>220</v>
      </c>
      <c r="I11" s="166"/>
    </row>
    <row r="12" spans="1:12" s="157" customFormat="1" ht="26.25" customHeight="1">
      <c r="A12" s="170" t="s">
        <v>239</v>
      </c>
      <c r="B12" s="144">
        <v>0</v>
      </c>
      <c r="C12" s="144">
        <v>50</v>
      </c>
      <c r="D12" s="144">
        <f t="shared" si="2"/>
        <v>50</v>
      </c>
      <c r="E12" s="143">
        <v>0</v>
      </c>
      <c r="F12" s="143">
        <v>50</v>
      </c>
      <c r="G12" s="143">
        <f t="shared" si="3"/>
        <v>50</v>
      </c>
      <c r="H12" s="141">
        <f t="shared" si="4"/>
        <v>0</v>
      </c>
      <c r="I12" s="166"/>
    </row>
    <row r="13" spans="1:12" s="171" customFormat="1" ht="26.25" customHeight="1">
      <c r="A13" s="167" t="s">
        <v>314</v>
      </c>
      <c r="B13" s="141">
        <f>SUM(B14:B16)</f>
        <v>205.4</v>
      </c>
      <c r="C13" s="141">
        <f t="shared" ref="C13:H13" si="5">SUM(C14:C16)</f>
        <v>52.58</v>
      </c>
      <c r="D13" s="141">
        <f t="shared" si="5"/>
        <v>257.98</v>
      </c>
      <c r="E13" s="141">
        <f t="shared" si="5"/>
        <v>205.4</v>
      </c>
      <c r="F13" s="141">
        <f t="shared" si="5"/>
        <v>52.58</v>
      </c>
      <c r="G13" s="141">
        <f t="shared" si="5"/>
        <v>257.98</v>
      </c>
      <c r="H13" s="141">
        <f t="shared" si="5"/>
        <v>0</v>
      </c>
      <c r="I13" s="163"/>
    </row>
    <row r="14" spans="1:12" s="157" customFormat="1" ht="26.25" customHeight="1">
      <c r="A14" s="165" t="s">
        <v>236</v>
      </c>
      <c r="B14" s="142">
        <v>2</v>
      </c>
      <c r="C14" s="142">
        <v>0</v>
      </c>
      <c r="D14" s="142">
        <f t="shared" ref="D14:D16" si="6">B14+C14</f>
        <v>2</v>
      </c>
      <c r="E14" s="143">
        <v>2</v>
      </c>
      <c r="F14" s="143">
        <v>0</v>
      </c>
      <c r="G14" s="143">
        <f t="shared" ref="G14:G16" si="7">E14+F14</f>
        <v>2</v>
      </c>
      <c r="H14" s="141">
        <f t="shared" ref="H14:H16" si="8">D14-G14</f>
        <v>0</v>
      </c>
      <c r="I14" s="164"/>
    </row>
    <row r="15" spans="1:12" s="157" customFormat="1" ht="26.25" customHeight="1">
      <c r="A15" s="172" t="s">
        <v>240</v>
      </c>
      <c r="B15" s="147">
        <v>113.4</v>
      </c>
      <c r="C15" s="147">
        <v>0</v>
      </c>
      <c r="D15" s="147">
        <f t="shared" si="6"/>
        <v>113.4</v>
      </c>
      <c r="E15" s="143">
        <v>113.4</v>
      </c>
      <c r="F15" s="143">
        <v>0</v>
      </c>
      <c r="G15" s="143">
        <f t="shared" si="7"/>
        <v>113.4</v>
      </c>
      <c r="H15" s="141">
        <f t="shared" si="8"/>
        <v>0</v>
      </c>
      <c r="I15" s="166"/>
    </row>
    <row r="16" spans="1:12" s="157" customFormat="1" ht="26.25" customHeight="1">
      <c r="A16" s="172" t="s">
        <v>241</v>
      </c>
      <c r="B16" s="147">
        <v>90</v>
      </c>
      <c r="C16" s="147">
        <v>52.58</v>
      </c>
      <c r="D16" s="147">
        <f t="shared" si="6"/>
        <v>142.58000000000001</v>
      </c>
      <c r="E16" s="143">
        <v>90</v>
      </c>
      <c r="F16" s="143">
        <v>52.58</v>
      </c>
      <c r="G16" s="143">
        <f t="shared" si="7"/>
        <v>142.58000000000001</v>
      </c>
      <c r="H16" s="141">
        <f t="shared" si="8"/>
        <v>0</v>
      </c>
      <c r="I16" s="166"/>
    </row>
    <row r="17" spans="1:9" s="171" customFormat="1" ht="26.25" customHeight="1">
      <c r="A17" s="167" t="s">
        <v>315</v>
      </c>
      <c r="B17" s="141">
        <f>SUM(B18:B25)</f>
        <v>1157</v>
      </c>
      <c r="C17" s="141">
        <f t="shared" ref="C17:H17" si="9">SUM(C18:C25)</f>
        <v>6795.23</v>
      </c>
      <c r="D17" s="141">
        <f t="shared" si="9"/>
        <v>7952.23</v>
      </c>
      <c r="E17" s="141">
        <f t="shared" si="9"/>
        <v>606.5</v>
      </c>
      <c r="F17" s="141">
        <f t="shared" si="9"/>
        <v>1000</v>
      </c>
      <c r="G17" s="141">
        <f t="shared" si="9"/>
        <v>1606.5</v>
      </c>
      <c r="H17" s="141">
        <f t="shared" si="9"/>
        <v>6345.73</v>
      </c>
      <c r="I17" s="163"/>
    </row>
    <row r="18" spans="1:9" s="157" customFormat="1" ht="26.25" customHeight="1">
      <c r="A18" s="168" t="s">
        <v>242</v>
      </c>
      <c r="B18" s="144">
        <v>351</v>
      </c>
      <c r="C18" s="144">
        <v>0</v>
      </c>
      <c r="D18" s="144">
        <f t="shared" ref="D18:D25" si="10">B18+C18</f>
        <v>351</v>
      </c>
      <c r="E18" s="143">
        <v>175.5</v>
      </c>
      <c r="F18" s="143">
        <v>0</v>
      </c>
      <c r="G18" s="143">
        <f t="shared" ref="G18:G25" si="11">E18+F18</f>
        <v>175.5</v>
      </c>
      <c r="H18" s="146">
        <f t="shared" ref="H18:H25" si="12">D18-G18</f>
        <v>175.5</v>
      </c>
      <c r="I18" s="166"/>
    </row>
    <row r="19" spans="1:9" s="157" customFormat="1" ht="26.25" customHeight="1">
      <c r="A19" s="173" t="s">
        <v>244</v>
      </c>
      <c r="B19" s="145">
        <v>110</v>
      </c>
      <c r="C19" s="145">
        <v>0</v>
      </c>
      <c r="D19" s="145">
        <f t="shared" si="10"/>
        <v>110</v>
      </c>
      <c r="E19" s="143">
        <v>55</v>
      </c>
      <c r="F19" s="143">
        <v>0</v>
      </c>
      <c r="G19" s="143">
        <f t="shared" si="11"/>
        <v>55</v>
      </c>
      <c r="H19" s="146">
        <f t="shared" si="12"/>
        <v>55</v>
      </c>
      <c r="I19" s="166"/>
    </row>
    <row r="20" spans="1:9" s="157" customFormat="1" ht="26.25" customHeight="1">
      <c r="A20" s="173" t="s">
        <v>243</v>
      </c>
      <c r="B20" s="145">
        <v>1</v>
      </c>
      <c r="C20" s="145">
        <v>0</v>
      </c>
      <c r="D20" s="145">
        <f t="shared" si="10"/>
        <v>1</v>
      </c>
      <c r="E20" s="143">
        <v>1</v>
      </c>
      <c r="F20" s="143">
        <v>0</v>
      </c>
      <c r="G20" s="143">
        <f t="shared" si="11"/>
        <v>1</v>
      </c>
      <c r="H20" s="141">
        <f t="shared" si="12"/>
        <v>0</v>
      </c>
      <c r="I20" s="166"/>
    </row>
    <row r="21" spans="1:9" s="157" customFormat="1" ht="26.25" customHeight="1">
      <c r="A21" s="173" t="s">
        <v>245</v>
      </c>
      <c r="B21" s="145">
        <v>150</v>
      </c>
      <c r="C21" s="145">
        <v>0</v>
      </c>
      <c r="D21" s="145">
        <f t="shared" si="10"/>
        <v>150</v>
      </c>
      <c r="E21" s="143">
        <v>100</v>
      </c>
      <c r="F21" s="143">
        <v>0</v>
      </c>
      <c r="G21" s="143">
        <f t="shared" si="11"/>
        <v>100</v>
      </c>
      <c r="H21" s="146">
        <f t="shared" si="12"/>
        <v>50</v>
      </c>
      <c r="I21" s="166"/>
    </row>
    <row r="22" spans="1:9" s="157" customFormat="1" ht="26.25" customHeight="1">
      <c r="A22" s="165" t="s">
        <v>236</v>
      </c>
      <c r="B22" s="142">
        <v>5</v>
      </c>
      <c r="C22" s="142">
        <v>0</v>
      </c>
      <c r="D22" s="142">
        <f t="shared" si="10"/>
        <v>5</v>
      </c>
      <c r="E22" s="143">
        <v>5</v>
      </c>
      <c r="F22" s="143">
        <v>0</v>
      </c>
      <c r="G22" s="143">
        <f t="shared" si="11"/>
        <v>5</v>
      </c>
      <c r="H22" s="141">
        <f t="shared" si="12"/>
        <v>0</v>
      </c>
      <c r="I22" s="166"/>
    </row>
    <row r="23" spans="1:9" s="157" customFormat="1" ht="26.25" customHeight="1">
      <c r="A23" s="173" t="s">
        <v>316</v>
      </c>
      <c r="B23" s="145">
        <v>270</v>
      </c>
      <c r="C23" s="145">
        <v>0</v>
      </c>
      <c r="D23" s="145">
        <f t="shared" si="10"/>
        <v>270</v>
      </c>
      <c r="E23" s="143">
        <v>135</v>
      </c>
      <c r="F23" s="143">
        <v>0</v>
      </c>
      <c r="G23" s="143">
        <f t="shared" si="11"/>
        <v>135</v>
      </c>
      <c r="H23" s="146">
        <f t="shared" si="12"/>
        <v>135</v>
      </c>
      <c r="I23" s="166"/>
    </row>
    <row r="24" spans="1:9" s="157" customFormat="1" ht="26.25" customHeight="1">
      <c r="A24" s="172" t="s">
        <v>247</v>
      </c>
      <c r="B24" s="147">
        <v>0</v>
      </c>
      <c r="C24" s="147">
        <v>6795.23</v>
      </c>
      <c r="D24" s="147">
        <f t="shared" si="10"/>
        <v>6795.23</v>
      </c>
      <c r="E24" s="143">
        <v>0</v>
      </c>
      <c r="F24" s="143">
        <v>1000</v>
      </c>
      <c r="G24" s="143">
        <f t="shared" si="11"/>
        <v>1000</v>
      </c>
      <c r="H24" s="148">
        <f t="shared" si="12"/>
        <v>5795.23</v>
      </c>
      <c r="I24" s="166"/>
    </row>
    <row r="25" spans="1:9" s="157" customFormat="1" ht="26.25" customHeight="1">
      <c r="A25" s="174" t="s">
        <v>248</v>
      </c>
      <c r="B25" s="147">
        <v>270</v>
      </c>
      <c r="C25" s="147">
        <v>0</v>
      </c>
      <c r="D25" s="147">
        <f t="shared" si="10"/>
        <v>270</v>
      </c>
      <c r="E25" s="143">
        <v>135</v>
      </c>
      <c r="F25" s="143">
        <v>0</v>
      </c>
      <c r="G25" s="143">
        <f t="shared" si="11"/>
        <v>135</v>
      </c>
      <c r="H25" s="146">
        <f t="shared" si="12"/>
        <v>135</v>
      </c>
      <c r="I25" s="164"/>
    </row>
    <row r="26" spans="1:9" s="171" customFormat="1" ht="26.25" customHeight="1">
      <c r="A26" s="167" t="s">
        <v>317</v>
      </c>
      <c r="B26" s="141">
        <f>SUM(B27:B34)</f>
        <v>126</v>
      </c>
      <c r="C26" s="141">
        <f t="shared" ref="C26:H26" si="13">SUM(C27:C34)</f>
        <v>7571.56</v>
      </c>
      <c r="D26" s="141">
        <f t="shared" si="13"/>
        <v>7697.56</v>
      </c>
      <c r="E26" s="141">
        <f t="shared" si="13"/>
        <v>126</v>
      </c>
      <c r="F26" s="141">
        <f t="shared" si="13"/>
        <v>1868.68</v>
      </c>
      <c r="G26" s="141">
        <f t="shared" si="13"/>
        <v>1994.68</v>
      </c>
      <c r="H26" s="141">
        <f t="shared" si="13"/>
        <v>5702.88</v>
      </c>
      <c r="I26" s="163"/>
    </row>
    <row r="27" spans="1:9" s="157" customFormat="1" ht="26.25" customHeight="1">
      <c r="A27" s="165" t="s">
        <v>236</v>
      </c>
      <c r="B27" s="142">
        <v>5</v>
      </c>
      <c r="C27" s="142">
        <v>0</v>
      </c>
      <c r="D27" s="142">
        <f t="shared" ref="D27:D33" si="14">B27+C27</f>
        <v>5</v>
      </c>
      <c r="E27" s="143">
        <v>5</v>
      </c>
      <c r="F27" s="143">
        <v>0</v>
      </c>
      <c r="G27" s="143">
        <f t="shared" ref="G27:G34" si="15">E27+F27</f>
        <v>5</v>
      </c>
      <c r="H27" s="143">
        <f t="shared" ref="H27:H34" si="16">D27-G27</f>
        <v>0</v>
      </c>
      <c r="I27" s="166"/>
    </row>
    <row r="28" spans="1:9" s="157" customFormat="1" ht="26.25" customHeight="1">
      <c r="A28" s="165" t="s">
        <v>249</v>
      </c>
      <c r="B28" s="142">
        <v>6</v>
      </c>
      <c r="C28" s="142">
        <v>0</v>
      </c>
      <c r="D28" s="142">
        <f t="shared" si="14"/>
        <v>6</v>
      </c>
      <c r="E28" s="143">
        <v>6</v>
      </c>
      <c r="F28" s="143">
        <v>0</v>
      </c>
      <c r="G28" s="143">
        <f t="shared" si="15"/>
        <v>6</v>
      </c>
      <c r="H28" s="143">
        <f t="shared" si="16"/>
        <v>0</v>
      </c>
      <c r="I28" s="166"/>
    </row>
    <row r="29" spans="1:9" s="157" customFormat="1" ht="26.25" customHeight="1">
      <c r="A29" s="168" t="s">
        <v>250</v>
      </c>
      <c r="B29" s="144">
        <v>100</v>
      </c>
      <c r="C29" s="144">
        <v>0</v>
      </c>
      <c r="D29" s="144">
        <f t="shared" si="14"/>
        <v>100</v>
      </c>
      <c r="E29" s="143">
        <v>100</v>
      </c>
      <c r="F29" s="143">
        <v>0</v>
      </c>
      <c r="G29" s="143">
        <f t="shared" si="15"/>
        <v>100</v>
      </c>
      <c r="H29" s="143">
        <f t="shared" si="16"/>
        <v>0</v>
      </c>
      <c r="I29" s="166"/>
    </row>
    <row r="30" spans="1:9" s="157" customFormat="1" ht="26.25" customHeight="1">
      <c r="A30" s="168" t="s">
        <v>253</v>
      </c>
      <c r="B30" s="144">
        <v>0</v>
      </c>
      <c r="C30" s="144">
        <v>7530</v>
      </c>
      <c r="D30" s="144">
        <f t="shared" si="14"/>
        <v>7530</v>
      </c>
      <c r="E30" s="143">
        <v>0</v>
      </c>
      <c r="F30" s="143">
        <v>1827.12</v>
      </c>
      <c r="G30" s="143">
        <f>E30+F30</f>
        <v>1827.12</v>
      </c>
      <c r="H30" s="148">
        <f t="shared" si="16"/>
        <v>5702.88</v>
      </c>
      <c r="I30" s="166"/>
    </row>
    <row r="31" spans="1:9" s="157" customFormat="1" ht="26.25" customHeight="1">
      <c r="A31" s="168" t="s">
        <v>251</v>
      </c>
      <c r="B31" s="144">
        <v>0</v>
      </c>
      <c r="C31" s="144">
        <v>15</v>
      </c>
      <c r="D31" s="144">
        <f t="shared" si="14"/>
        <v>15</v>
      </c>
      <c r="E31" s="143">
        <v>0</v>
      </c>
      <c r="F31" s="143">
        <v>15</v>
      </c>
      <c r="G31" s="143">
        <f t="shared" si="15"/>
        <v>15</v>
      </c>
      <c r="H31" s="143">
        <f t="shared" si="16"/>
        <v>0</v>
      </c>
      <c r="I31" s="166"/>
    </row>
    <row r="32" spans="1:9" s="157" customFormat="1" ht="26.25" customHeight="1">
      <c r="A32" s="168" t="s">
        <v>252</v>
      </c>
      <c r="B32" s="144">
        <v>0</v>
      </c>
      <c r="C32" s="144">
        <v>26.56</v>
      </c>
      <c r="D32" s="144">
        <f t="shared" si="14"/>
        <v>26.56</v>
      </c>
      <c r="E32" s="143">
        <v>0</v>
      </c>
      <c r="F32" s="143">
        <v>26.56</v>
      </c>
      <c r="G32" s="143">
        <f t="shared" si="15"/>
        <v>26.56</v>
      </c>
      <c r="H32" s="143">
        <f t="shared" si="16"/>
        <v>0</v>
      </c>
      <c r="I32" s="166"/>
    </row>
    <row r="33" spans="1:9" s="157" customFormat="1" ht="26.25" customHeight="1">
      <c r="A33" s="168" t="s">
        <v>254</v>
      </c>
      <c r="B33" s="144">
        <v>5</v>
      </c>
      <c r="C33" s="144">
        <v>0</v>
      </c>
      <c r="D33" s="144">
        <f t="shared" si="14"/>
        <v>5</v>
      </c>
      <c r="E33" s="143">
        <v>5</v>
      </c>
      <c r="F33" s="143">
        <v>0</v>
      </c>
      <c r="G33" s="143">
        <f t="shared" si="15"/>
        <v>5</v>
      </c>
      <c r="H33" s="143">
        <f t="shared" si="16"/>
        <v>0</v>
      </c>
      <c r="I33" s="166"/>
    </row>
    <row r="34" spans="1:9" s="157" customFormat="1" ht="26.25" customHeight="1">
      <c r="A34" s="173" t="s">
        <v>318</v>
      </c>
      <c r="B34" s="173">
        <v>10</v>
      </c>
      <c r="C34" s="173"/>
      <c r="D34" s="173">
        <f>B34+C34</f>
        <v>10</v>
      </c>
      <c r="E34" s="143">
        <v>10</v>
      </c>
      <c r="F34" s="143">
        <v>0</v>
      </c>
      <c r="G34" s="143">
        <f t="shared" si="15"/>
        <v>10</v>
      </c>
      <c r="H34" s="143">
        <f t="shared" si="16"/>
        <v>0</v>
      </c>
      <c r="I34" s="166"/>
    </row>
    <row r="35" spans="1:9" s="171" customFormat="1" ht="28.5" customHeight="1">
      <c r="A35" s="167" t="s">
        <v>319</v>
      </c>
      <c r="B35" s="141">
        <f>SUM(B36:B37)</f>
        <v>55</v>
      </c>
      <c r="C35" s="141">
        <f t="shared" ref="C35:H35" si="17">SUM(C36:C37)</f>
        <v>0</v>
      </c>
      <c r="D35" s="141">
        <f t="shared" si="17"/>
        <v>55</v>
      </c>
      <c r="E35" s="141">
        <f t="shared" si="17"/>
        <v>55</v>
      </c>
      <c r="F35" s="141">
        <f t="shared" si="17"/>
        <v>0</v>
      </c>
      <c r="G35" s="141">
        <f t="shared" si="17"/>
        <v>55</v>
      </c>
      <c r="H35" s="141">
        <f t="shared" si="17"/>
        <v>0</v>
      </c>
      <c r="I35" s="175"/>
    </row>
    <row r="36" spans="1:9" s="157" customFormat="1" ht="26.25" customHeight="1">
      <c r="A36" s="165" t="s">
        <v>255</v>
      </c>
      <c r="B36" s="142">
        <v>50</v>
      </c>
      <c r="C36" s="142">
        <v>0</v>
      </c>
      <c r="D36" s="142">
        <f t="shared" ref="D36:D37" si="18">B36+C36</f>
        <v>50</v>
      </c>
      <c r="E36" s="143">
        <v>50</v>
      </c>
      <c r="F36" s="143">
        <v>0</v>
      </c>
      <c r="G36" s="143">
        <f t="shared" ref="G36:G37" si="19">E36+F36</f>
        <v>50</v>
      </c>
      <c r="H36" s="141">
        <f t="shared" ref="H36:H37" si="20">D36-G36</f>
        <v>0</v>
      </c>
      <c r="I36" s="166"/>
    </row>
    <row r="37" spans="1:9" s="157" customFormat="1" ht="26.25" customHeight="1">
      <c r="A37" s="173" t="s">
        <v>256</v>
      </c>
      <c r="B37" s="145">
        <v>5</v>
      </c>
      <c r="C37" s="145">
        <v>0</v>
      </c>
      <c r="D37" s="145">
        <f t="shared" si="18"/>
        <v>5</v>
      </c>
      <c r="E37" s="143">
        <v>5</v>
      </c>
      <c r="F37" s="143">
        <v>0</v>
      </c>
      <c r="G37" s="143">
        <f t="shared" si="19"/>
        <v>5</v>
      </c>
      <c r="H37" s="141">
        <f t="shared" si="20"/>
        <v>0</v>
      </c>
      <c r="I37" s="166"/>
    </row>
    <row r="38" spans="1:9" s="171" customFormat="1" ht="26.25" customHeight="1">
      <c r="A38" s="167" t="s">
        <v>320</v>
      </c>
      <c r="B38" s="141">
        <f>SUM(B39)</f>
        <v>4.97</v>
      </c>
      <c r="C38" s="141">
        <f t="shared" ref="C38:H38" si="21">SUM(C39)</f>
        <v>0</v>
      </c>
      <c r="D38" s="141">
        <f t="shared" si="21"/>
        <v>4.97</v>
      </c>
      <c r="E38" s="141">
        <f t="shared" si="21"/>
        <v>4.97</v>
      </c>
      <c r="F38" s="141">
        <f t="shared" si="21"/>
        <v>0</v>
      </c>
      <c r="G38" s="141">
        <f t="shared" si="21"/>
        <v>4.97</v>
      </c>
      <c r="H38" s="141">
        <f t="shared" si="21"/>
        <v>0</v>
      </c>
      <c r="I38" s="163"/>
    </row>
    <row r="39" spans="1:9" s="157" customFormat="1" ht="26.25" customHeight="1">
      <c r="A39" s="173" t="s">
        <v>257</v>
      </c>
      <c r="B39" s="145">
        <v>4.97</v>
      </c>
      <c r="C39" s="145">
        <v>0</v>
      </c>
      <c r="D39" s="145">
        <f>B39+C39</f>
        <v>4.97</v>
      </c>
      <c r="E39" s="143">
        <v>4.97</v>
      </c>
      <c r="F39" s="143">
        <v>0</v>
      </c>
      <c r="G39" s="143">
        <f>E39+F39</f>
        <v>4.97</v>
      </c>
      <c r="H39" s="141">
        <f>D39-G39</f>
        <v>0</v>
      </c>
      <c r="I39" s="166"/>
    </row>
    <row r="40" spans="1:9" s="171" customFormat="1" ht="26.25" customHeight="1">
      <c r="A40" s="167" t="s">
        <v>321</v>
      </c>
      <c r="B40" s="141">
        <f>SUM(B41:B42)</f>
        <v>10.64</v>
      </c>
      <c r="C40" s="141">
        <f t="shared" ref="C40:I40" si="22">SUM(C41:C42)</f>
        <v>0</v>
      </c>
      <c r="D40" s="141">
        <f t="shared" si="22"/>
        <v>10.64</v>
      </c>
      <c r="E40" s="141">
        <f t="shared" si="22"/>
        <v>10.64</v>
      </c>
      <c r="F40" s="141">
        <f t="shared" si="22"/>
        <v>0</v>
      </c>
      <c r="G40" s="141">
        <f t="shared" si="22"/>
        <v>10.64</v>
      </c>
      <c r="H40" s="141">
        <f t="shared" si="22"/>
        <v>0</v>
      </c>
      <c r="I40" s="141">
        <f t="shared" si="22"/>
        <v>0</v>
      </c>
    </row>
    <row r="41" spans="1:9" s="157" customFormat="1" ht="26.25" customHeight="1">
      <c r="A41" s="165" t="s">
        <v>236</v>
      </c>
      <c r="B41" s="142">
        <v>4.5</v>
      </c>
      <c r="C41" s="142">
        <v>0</v>
      </c>
      <c r="D41" s="142">
        <f t="shared" ref="D41:D42" si="23">B41+C41</f>
        <v>4.5</v>
      </c>
      <c r="E41" s="143">
        <v>4.5</v>
      </c>
      <c r="F41" s="143">
        <v>0</v>
      </c>
      <c r="G41" s="143">
        <f t="shared" ref="G41:G42" si="24">E41+F41</f>
        <v>4.5</v>
      </c>
      <c r="H41" s="141">
        <f t="shared" ref="H41:H42" si="25">D41-G41</f>
        <v>0</v>
      </c>
      <c r="I41" s="166"/>
    </row>
    <row r="42" spans="1:9" s="157" customFormat="1" ht="26.25" customHeight="1">
      <c r="A42" s="168" t="s">
        <v>258</v>
      </c>
      <c r="B42" s="144">
        <v>6.14</v>
      </c>
      <c r="C42" s="144">
        <v>0</v>
      </c>
      <c r="D42" s="144">
        <f t="shared" si="23"/>
        <v>6.14</v>
      </c>
      <c r="E42" s="143">
        <v>6.14</v>
      </c>
      <c r="F42" s="143">
        <v>0</v>
      </c>
      <c r="G42" s="143">
        <f t="shared" si="24"/>
        <v>6.14</v>
      </c>
      <c r="H42" s="141">
        <f t="shared" si="25"/>
        <v>0</v>
      </c>
      <c r="I42" s="166"/>
    </row>
    <row r="43" spans="1:9" s="171" customFormat="1" ht="26.25" customHeight="1">
      <c r="A43" s="167" t="s">
        <v>322</v>
      </c>
      <c r="B43" s="141">
        <f>SUM(B44)</f>
        <v>125.9</v>
      </c>
      <c r="C43" s="141">
        <f t="shared" ref="C43:H43" si="26">SUM(C44)</f>
        <v>0</v>
      </c>
      <c r="D43" s="141">
        <f t="shared" si="26"/>
        <v>125.9</v>
      </c>
      <c r="E43" s="141">
        <f t="shared" si="26"/>
        <v>62.95</v>
      </c>
      <c r="F43" s="141">
        <f t="shared" si="26"/>
        <v>0</v>
      </c>
      <c r="G43" s="141">
        <f t="shared" si="26"/>
        <v>62.95</v>
      </c>
      <c r="H43" s="141">
        <f t="shared" si="26"/>
        <v>62.95</v>
      </c>
      <c r="I43" s="163"/>
    </row>
    <row r="44" spans="1:9" s="157" customFormat="1" ht="26.25" customHeight="1">
      <c r="A44" s="173" t="s">
        <v>257</v>
      </c>
      <c r="B44" s="145">
        <v>125.9</v>
      </c>
      <c r="C44" s="145">
        <v>0</v>
      </c>
      <c r="D44" s="145">
        <f>B44+C44</f>
        <v>125.9</v>
      </c>
      <c r="E44" s="143">
        <v>62.95</v>
      </c>
      <c r="F44" s="143">
        <v>0</v>
      </c>
      <c r="G44" s="143">
        <f>E44+F44</f>
        <v>62.95</v>
      </c>
      <c r="H44" s="146">
        <f>D44-G44</f>
        <v>62.95</v>
      </c>
      <c r="I44" s="176"/>
    </row>
    <row r="45" spans="1:9" s="171" customFormat="1" ht="30.75" customHeight="1">
      <c r="A45" s="167" t="s">
        <v>323</v>
      </c>
      <c r="B45" s="141">
        <f>SUM(B46:B47)</f>
        <v>753</v>
      </c>
      <c r="C45" s="141">
        <f t="shared" ref="C45:H45" si="27">SUM(C46:C47)</f>
        <v>0</v>
      </c>
      <c r="D45" s="141">
        <f t="shared" si="27"/>
        <v>753</v>
      </c>
      <c r="E45" s="141">
        <f t="shared" si="27"/>
        <v>353</v>
      </c>
      <c r="F45" s="141">
        <f t="shared" si="27"/>
        <v>0</v>
      </c>
      <c r="G45" s="141">
        <f t="shared" si="27"/>
        <v>353</v>
      </c>
      <c r="H45" s="141">
        <f t="shared" si="27"/>
        <v>400</v>
      </c>
      <c r="I45" s="175"/>
    </row>
    <row r="46" spans="1:9" s="157" customFormat="1" ht="26.25" customHeight="1">
      <c r="A46" s="165" t="s">
        <v>236</v>
      </c>
      <c r="B46" s="142">
        <v>3</v>
      </c>
      <c r="C46" s="142">
        <v>0</v>
      </c>
      <c r="D46" s="142">
        <f t="shared" ref="D46:D47" si="28">B46+C46</f>
        <v>3</v>
      </c>
      <c r="E46" s="143">
        <v>3</v>
      </c>
      <c r="F46" s="143">
        <v>0</v>
      </c>
      <c r="G46" s="143">
        <f t="shared" ref="G46:G47" si="29">E46+F46</f>
        <v>3</v>
      </c>
      <c r="H46" s="141">
        <f t="shared" ref="H46:H47" si="30">D46-G46</f>
        <v>0</v>
      </c>
      <c r="I46" s="177"/>
    </row>
    <row r="47" spans="1:9" s="157" customFormat="1" ht="26.25" customHeight="1">
      <c r="A47" s="173" t="s">
        <v>259</v>
      </c>
      <c r="B47" s="145">
        <v>750</v>
      </c>
      <c r="C47" s="145">
        <v>0</v>
      </c>
      <c r="D47" s="145">
        <f t="shared" si="28"/>
        <v>750</v>
      </c>
      <c r="E47" s="143">
        <v>350</v>
      </c>
      <c r="F47" s="143">
        <v>0</v>
      </c>
      <c r="G47" s="143">
        <f t="shared" si="29"/>
        <v>350</v>
      </c>
      <c r="H47" s="146">
        <f t="shared" si="30"/>
        <v>400</v>
      </c>
      <c r="I47" s="177"/>
    </row>
    <row r="48" spans="1:9" s="171" customFormat="1" ht="26.25" customHeight="1">
      <c r="A48" s="167" t="s">
        <v>324</v>
      </c>
      <c r="B48" s="141">
        <f>SUM(B49:B58)</f>
        <v>3567</v>
      </c>
      <c r="C48" s="141">
        <f t="shared" ref="C48:H48" si="31">SUM(C49:C58)</f>
        <v>2351</v>
      </c>
      <c r="D48" s="141">
        <f t="shared" si="31"/>
        <v>5918</v>
      </c>
      <c r="E48" s="141">
        <f t="shared" si="31"/>
        <v>998.98</v>
      </c>
      <c r="F48" s="141">
        <f t="shared" si="31"/>
        <v>1275.5</v>
      </c>
      <c r="G48" s="141">
        <f t="shared" si="31"/>
        <v>2274.48</v>
      </c>
      <c r="H48" s="141">
        <f t="shared" si="31"/>
        <v>3643.52</v>
      </c>
      <c r="I48" s="141">
        <f t="shared" ref="I48" si="32">SUM(I49:I56)</f>
        <v>0</v>
      </c>
    </row>
    <row r="49" spans="1:13" s="157" customFormat="1" ht="26.25" customHeight="1">
      <c r="A49" s="168" t="s">
        <v>153</v>
      </c>
      <c r="B49" s="144">
        <v>953</v>
      </c>
      <c r="C49" s="144">
        <v>0</v>
      </c>
      <c r="D49" s="144">
        <f t="shared" ref="D49:D57" si="33">B49+C49</f>
        <v>953</v>
      </c>
      <c r="E49" s="143">
        <v>0</v>
      </c>
      <c r="F49" s="143">
        <v>0</v>
      </c>
      <c r="G49" s="143">
        <f t="shared" ref="G49:G58" si="34">E49+F49</f>
        <v>0</v>
      </c>
      <c r="H49" s="146">
        <f t="shared" ref="H49:H58" si="35">D49-G49</f>
        <v>953</v>
      </c>
      <c r="I49" s="177"/>
    </row>
    <row r="50" spans="1:13" s="157" customFormat="1" ht="26.25" customHeight="1">
      <c r="A50" s="172" t="s">
        <v>325</v>
      </c>
      <c r="B50" s="147">
        <v>78</v>
      </c>
      <c r="C50" s="147">
        <v>0</v>
      </c>
      <c r="D50" s="142">
        <f t="shared" si="33"/>
        <v>78</v>
      </c>
      <c r="E50" s="143">
        <v>78</v>
      </c>
      <c r="F50" s="143">
        <v>0</v>
      </c>
      <c r="G50" s="143">
        <f t="shared" si="34"/>
        <v>78</v>
      </c>
      <c r="H50" s="143">
        <f t="shared" si="35"/>
        <v>0</v>
      </c>
      <c r="I50" s="177"/>
    </row>
    <row r="51" spans="1:13" s="157" customFormat="1" ht="26.25" customHeight="1">
      <c r="A51" s="168" t="s">
        <v>263</v>
      </c>
      <c r="B51" s="144">
        <v>125</v>
      </c>
      <c r="C51" s="144">
        <v>0</v>
      </c>
      <c r="D51" s="144">
        <f t="shared" si="33"/>
        <v>125</v>
      </c>
      <c r="E51" s="143">
        <v>125</v>
      </c>
      <c r="F51" s="143">
        <v>0</v>
      </c>
      <c r="G51" s="143">
        <f t="shared" si="34"/>
        <v>125</v>
      </c>
      <c r="H51" s="143">
        <f t="shared" si="35"/>
        <v>0</v>
      </c>
      <c r="I51" s="177"/>
    </row>
    <row r="52" spans="1:13" s="157" customFormat="1" ht="26.25" customHeight="1">
      <c r="A52" s="168" t="s">
        <v>260</v>
      </c>
      <c r="B52" s="144">
        <v>200</v>
      </c>
      <c r="C52" s="144">
        <v>0</v>
      </c>
      <c r="D52" s="144">
        <f t="shared" si="33"/>
        <v>200</v>
      </c>
      <c r="E52" s="143">
        <v>0</v>
      </c>
      <c r="F52" s="143">
        <v>0</v>
      </c>
      <c r="G52" s="143">
        <f t="shared" si="34"/>
        <v>0</v>
      </c>
      <c r="H52" s="146">
        <f t="shared" si="35"/>
        <v>200</v>
      </c>
      <c r="I52" s="177"/>
    </row>
    <row r="53" spans="1:13" s="157" customFormat="1" ht="26.25" customHeight="1">
      <c r="A53" s="168" t="s">
        <v>264</v>
      </c>
      <c r="B53" s="144">
        <v>200</v>
      </c>
      <c r="C53" s="144">
        <v>0</v>
      </c>
      <c r="D53" s="144">
        <f t="shared" si="33"/>
        <v>200</v>
      </c>
      <c r="E53" s="143">
        <v>0</v>
      </c>
      <c r="F53" s="143">
        <v>0</v>
      </c>
      <c r="G53" s="143">
        <f t="shared" si="34"/>
        <v>0</v>
      </c>
      <c r="H53" s="146">
        <f t="shared" si="35"/>
        <v>200</v>
      </c>
      <c r="I53" s="177"/>
    </row>
    <row r="54" spans="1:13" s="157" customFormat="1" ht="26.25" customHeight="1">
      <c r="A54" s="168" t="s">
        <v>265</v>
      </c>
      <c r="B54" s="144">
        <v>200</v>
      </c>
      <c r="C54" s="144">
        <v>0</v>
      </c>
      <c r="D54" s="144">
        <f t="shared" si="33"/>
        <v>200</v>
      </c>
      <c r="E54" s="143">
        <v>0</v>
      </c>
      <c r="F54" s="143">
        <v>0</v>
      </c>
      <c r="G54" s="143">
        <f t="shared" si="34"/>
        <v>0</v>
      </c>
      <c r="H54" s="146">
        <f t="shared" si="35"/>
        <v>200</v>
      </c>
      <c r="I54" s="177"/>
    </row>
    <row r="55" spans="1:13" s="157" customFormat="1" ht="26.25" customHeight="1">
      <c r="A55" s="172" t="s">
        <v>266</v>
      </c>
      <c r="B55" s="147">
        <v>0</v>
      </c>
      <c r="C55" s="147">
        <v>851</v>
      </c>
      <c r="D55" s="147">
        <f t="shared" si="33"/>
        <v>851</v>
      </c>
      <c r="E55" s="143">
        <v>0</v>
      </c>
      <c r="F55" s="143">
        <v>425.5</v>
      </c>
      <c r="G55" s="143">
        <f t="shared" si="34"/>
        <v>425.5</v>
      </c>
      <c r="H55" s="148">
        <f t="shared" si="35"/>
        <v>425.5</v>
      </c>
      <c r="I55" s="177"/>
    </row>
    <row r="56" spans="1:13" s="157" customFormat="1" ht="26.25" customHeight="1">
      <c r="A56" s="168" t="s">
        <v>267</v>
      </c>
      <c r="B56" s="144">
        <v>307</v>
      </c>
      <c r="C56" s="144">
        <v>0</v>
      </c>
      <c r="D56" s="144">
        <f t="shared" si="33"/>
        <v>307</v>
      </c>
      <c r="E56" s="143">
        <v>141.97999999999999</v>
      </c>
      <c r="F56" s="143">
        <v>0</v>
      </c>
      <c r="G56" s="143">
        <f t="shared" si="34"/>
        <v>141.97999999999999</v>
      </c>
      <c r="H56" s="146">
        <f t="shared" si="35"/>
        <v>165.02</v>
      </c>
      <c r="I56" s="177"/>
      <c r="K56" s="178"/>
      <c r="L56" s="179"/>
    </row>
    <row r="57" spans="1:13" s="157" customFormat="1" ht="26.25" customHeight="1">
      <c r="A57" s="172" t="s">
        <v>326</v>
      </c>
      <c r="B57" s="147">
        <v>1500</v>
      </c>
      <c r="C57" s="147">
        <v>1500</v>
      </c>
      <c r="D57" s="147">
        <f t="shared" si="33"/>
        <v>3000</v>
      </c>
      <c r="E57" s="143">
        <v>650</v>
      </c>
      <c r="F57" s="143">
        <v>850</v>
      </c>
      <c r="G57" s="143">
        <f t="shared" si="34"/>
        <v>1500</v>
      </c>
      <c r="H57" s="143">
        <f t="shared" si="35"/>
        <v>1500</v>
      </c>
      <c r="I57" s="177"/>
      <c r="K57" s="171"/>
      <c r="L57" s="179"/>
      <c r="M57" s="157" t="s">
        <v>327</v>
      </c>
    </row>
    <row r="58" spans="1:13" s="157" customFormat="1" ht="26.25" customHeight="1">
      <c r="A58" s="173" t="s">
        <v>328</v>
      </c>
      <c r="B58" s="173">
        <v>4</v>
      </c>
      <c r="C58" s="173"/>
      <c r="D58" s="173">
        <f>B58+C58</f>
        <v>4</v>
      </c>
      <c r="E58" s="143">
        <v>4</v>
      </c>
      <c r="F58" s="143">
        <v>0</v>
      </c>
      <c r="G58" s="143">
        <f t="shared" si="34"/>
        <v>4</v>
      </c>
      <c r="H58" s="143">
        <f t="shared" si="35"/>
        <v>0</v>
      </c>
      <c r="I58" s="177"/>
      <c r="K58" s="171"/>
      <c r="L58" s="179"/>
    </row>
    <row r="59" spans="1:13" s="171" customFormat="1" ht="26.25" customHeight="1">
      <c r="A59" s="180" t="s">
        <v>329</v>
      </c>
      <c r="B59" s="149">
        <f>SUM(B60:B71)</f>
        <v>0</v>
      </c>
      <c r="C59" s="149">
        <f t="shared" ref="C59:D59" si="36">SUM(C60:C71)</f>
        <v>13569.33</v>
      </c>
      <c r="D59" s="149">
        <f t="shared" si="36"/>
        <v>13569.33</v>
      </c>
      <c r="E59" s="141">
        <v>0</v>
      </c>
      <c r="F59" s="141">
        <v>5003.24</v>
      </c>
      <c r="G59" s="141">
        <f>E59+F59</f>
        <v>5003.24</v>
      </c>
      <c r="H59" s="150">
        <f>D59-G59</f>
        <v>8566.09</v>
      </c>
      <c r="I59" s="181"/>
      <c r="K59" s="157"/>
      <c r="L59" s="179"/>
      <c r="M59" s="157"/>
    </row>
    <row r="60" spans="1:13" s="157" customFormat="1" ht="26.25" customHeight="1">
      <c r="A60" s="176" t="s">
        <v>268</v>
      </c>
      <c r="B60" s="143">
        <v>0</v>
      </c>
      <c r="C60" s="143">
        <v>1080</v>
      </c>
      <c r="D60" s="143">
        <f t="shared" ref="D60:D71" si="37">B60+C60</f>
        <v>1080</v>
      </c>
      <c r="E60" s="143">
        <v>0</v>
      </c>
      <c r="F60" s="143">
        <v>0</v>
      </c>
      <c r="G60" s="143">
        <v>0</v>
      </c>
      <c r="H60" s="143">
        <v>0</v>
      </c>
      <c r="I60" s="177"/>
    </row>
    <row r="61" spans="1:13" s="157" customFormat="1" ht="26.25" customHeight="1">
      <c r="A61" s="176" t="s">
        <v>269</v>
      </c>
      <c r="B61" s="143">
        <v>0</v>
      </c>
      <c r="C61" s="143">
        <v>50</v>
      </c>
      <c r="D61" s="143">
        <f t="shared" si="37"/>
        <v>50</v>
      </c>
      <c r="E61" s="143">
        <v>0</v>
      </c>
      <c r="F61" s="143">
        <v>0</v>
      </c>
      <c r="G61" s="143">
        <v>0</v>
      </c>
      <c r="H61" s="143">
        <v>0</v>
      </c>
      <c r="I61" s="177"/>
    </row>
    <row r="62" spans="1:13" s="157" customFormat="1" ht="26.25" customHeight="1">
      <c r="A62" s="176" t="s">
        <v>270</v>
      </c>
      <c r="B62" s="143">
        <v>0</v>
      </c>
      <c r="C62" s="143">
        <v>200</v>
      </c>
      <c r="D62" s="143">
        <f t="shared" si="37"/>
        <v>200</v>
      </c>
      <c r="E62" s="143">
        <v>0</v>
      </c>
      <c r="F62" s="143">
        <v>0</v>
      </c>
      <c r="G62" s="143">
        <v>0</v>
      </c>
      <c r="H62" s="143">
        <v>0</v>
      </c>
      <c r="I62" s="177"/>
    </row>
    <row r="63" spans="1:13" s="157" customFormat="1" ht="26.25" customHeight="1">
      <c r="A63" s="176" t="s">
        <v>271</v>
      </c>
      <c r="B63" s="143">
        <v>0</v>
      </c>
      <c r="C63" s="143">
        <v>60</v>
      </c>
      <c r="D63" s="143">
        <f t="shared" si="37"/>
        <v>60</v>
      </c>
      <c r="E63" s="143">
        <v>0</v>
      </c>
      <c r="F63" s="143">
        <v>0</v>
      </c>
      <c r="G63" s="143">
        <v>0</v>
      </c>
      <c r="H63" s="143">
        <v>0</v>
      </c>
      <c r="I63" s="177"/>
    </row>
    <row r="64" spans="1:13" s="157" customFormat="1" ht="26.25" customHeight="1">
      <c r="A64" s="176" t="s">
        <v>273</v>
      </c>
      <c r="B64" s="143">
        <v>0</v>
      </c>
      <c r="C64" s="143">
        <v>90</v>
      </c>
      <c r="D64" s="143">
        <f t="shared" si="37"/>
        <v>90</v>
      </c>
      <c r="E64" s="143">
        <v>0</v>
      </c>
      <c r="F64" s="143">
        <v>0</v>
      </c>
      <c r="G64" s="143">
        <v>0</v>
      </c>
      <c r="H64" s="143">
        <v>0</v>
      </c>
      <c r="I64" s="177"/>
    </row>
    <row r="65" spans="1:9" s="157" customFormat="1" ht="26.25" customHeight="1">
      <c r="A65" s="176" t="s">
        <v>272</v>
      </c>
      <c r="B65" s="143">
        <v>0</v>
      </c>
      <c r="C65" s="143">
        <v>150.38999999999999</v>
      </c>
      <c r="D65" s="143">
        <f t="shared" si="37"/>
        <v>150.38999999999999</v>
      </c>
      <c r="E65" s="143">
        <v>0</v>
      </c>
      <c r="F65" s="143">
        <v>0</v>
      </c>
      <c r="G65" s="143">
        <v>0</v>
      </c>
      <c r="H65" s="143">
        <v>0</v>
      </c>
      <c r="I65" s="177"/>
    </row>
    <row r="66" spans="1:9" s="157" customFormat="1" ht="26.25" customHeight="1">
      <c r="A66" s="176" t="s">
        <v>274</v>
      </c>
      <c r="B66" s="143">
        <v>0</v>
      </c>
      <c r="C66" s="143">
        <v>1200</v>
      </c>
      <c r="D66" s="143">
        <f t="shared" si="37"/>
        <v>1200</v>
      </c>
      <c r="E66" s="143">
        <v>0</v>
      </c>
      <c r="F66" s="143">
        <v>0</v>
      </c>
      <c r="G66" s="143">
        <v>0</v>
      </c>
      <c r="H66" s="143">
        <v>0</v>
      </c>
      <c r="I66" s="177"/>
    </row>
    <row r="67" spans="1:9" s="157" customFormat="1" ht="26.25" customHeight="1">
      <c r="A67" s="176" t="s">
        <v>275</v>
      </c>
      <c r="B67" s="143">
        <v>0</v>
      </c>
      <c r="C67" s="143">
        <v>2400</v>
      </c>
      <c r="D67" s="143">
        <f t="shared" si="37"/>
        <v>2400</v>
      </c>
      <c r="E67" s="143">
        <v>0</v>
      </c>
      <c r="F67" s="143">
        <v>0</v>
      </c>
      <c r="G67" s="143">
        <v>0</v>
      </c>
      <c r="H67" s="143">
        <v>0</v>
      </c>
      <c r="I67" s="177"/>
    </row>
    <row r="68" spans="1:9" s="157" customFormat="1" ht="26.25" customHeight="1">
      <c r="A68" s="176" t="s">
        <v>276</v>
      </c>
      <c r="B68" s="143">
        <v>0</v>
      </c>
      <c r="C68" s="143">
        <v>1200</v>
      </c>
      <c r="D68" s="143">
        <f t="shared" si="37"/>
        <v>1200</v>
      </c>
      <c r="E68" s="143">
        <v>0</v>
      </c>
      <c r="F68" s="143">
        <v>0</v>
      </c>
      <c r="G68" s="143">
        <v>0</v>
      </c>
      <c r="H68" s="143">
        <v>0</v>
      </c>
      <c r="I68" s="177"/>
    </row>
    <row r="69" spans="1:9" s="157" customFormat="1" ht="26.25" customHeight="1">
      <c r="A69" s="176" t="s">
        <v>277</v>
      </c>
      <c r="B69" s="143">
        <v>0</v>
      </c>
      <c r="C69" s="143">
        <v>2109.6</v>
      </c>
      <c r="D69" s="143">
        <f t="shared" si="37"/>
        <v>2109.6</v>
      </c>
      <c r="E69" s="143">
        <v>0</v>
      </c>
      <c r="F69" s="143">
        <v>0</v>
      </c>
      <c r="G69" s="143">
        <v>0</v>
      </c>
      <c r="H69" s="143">
        <v>0</v>
      </c>
      <c r="I69" s="177"/>
    </row>
    <row r="70" spans="1:9" s="157" customFormat="1" ht="26.25" customHeight="1">
      <c r="A70" s="176" t="s">
        <v>278</v>
      </c>
      <c r="B70" s="143">
        <v>0</v>
      </c>
      <c r="C70" s="143">
        <v>3411</v>
      </c>
      <c r="D70" s="143">
        <f t="shared" si="37"/>
        <v>3411</v>
      </c>
      <c r="E70" s="143">
        <v>0</v>
      </c>
      <c r="F70" s="143">
        <v>0</v>
      </c>
      <c r="G70" s="143">
        <v>0</v>
      </c>
      <c r="H70" s="143">
        <v>0</v>
      </c>
      <c r="I70" s="177"/>
    </row>
    <row r="71" spans="1:9" s="157" customFormat="1" ht="26.25" customHeight="1">
      <c r="A71" s="176" t="s">
        <v>279</v>
      </c>
      <c r="B71" s="143">
        <v>0</v>
      </c>
      <c r="C71" s="143">
        <v>1618.34</v>
      </c>
      <c r="D71" s="143">
        <f t="shared" si="37"/>
        <v>1618.34</v>
      </c>
      <c r="E71" s="143">
        <v>0</v>
      </c>
      <c r="F71" s="143">
        <v>0</v>
      </c>
      <c r="G71" s="143">
        <v>0</v>
      </c>
      <c r="H71" s="143">
        <v>0</v>
      </c>
      <c r="I71" s="177"/>
    </row>
    <row r="72" spans="1:9" s="171" customFormat="1" ht="26.25" customHeight="1">
      <c r="A72" s="167" t="s">
        <v>330</v>
      </c>
      <c r="B72" s="141">
        <f>SUM(B73:B74)</f>
        <v>10</v>
      </c>
      <c r="C72" s="141">
        <f t="shared" ref="C72:H72" si="38">SUM(C73:C74)</f>
        <v>0</v>
      </c>
      <c r="D72" s="141">
        <f t="shared" si="38"/>
        <v>10</v>
      </c>
      <c r="E72" s="141">
        <f t="shared" si="38"/>
        <v>10</v>
      </c>
      <c r="F72" s="141">
        <f t="shared" si="38"/>
        <v>0</v>
      </c>
      <c r="G72" s="141">
        <f t="shared" si="38"/>
        <v>10</v>
      </c>
      <c r="H72" s="141">
        <f t="shared" si="38"/>
        <v>0</v>
      </c>
      <c r="I72" s="181"/>
    </row>
    <row r="73" spans="1:9" s="157" customFormat="1" ht="26.25" customHeight="1">
      <c r="A73" s="165" t="s">
        <v>280</v>
      </c>
      <c r="B73" s="142">
        <v>4</v>
      </c>
      <c r="C73" s="142">
        <v>0</v>
      </c>
      <c r="D73" s="142">
        <f t="shared" ref="D73:D74" si="39">B73+C73</f>
        <v>4</v>
      </c>
      <c r="E73" s="143">
        <v>4</v>
      </c>
      <c r="F73" s="143">
        <v>0</v>
      </c>
      <c r="G73" s="143">
        <f t="shared" ref="G73:G74" si="40">E73+F73</f>
        <v>4</v>
      </c>
      <c r="H73" s="143">
        <f t="shared" ref="H73:H74" si="41">D73-G73</f>
        <v>0</v>
      </c>
      <c r="I73" s="177"/>
    </row>
    <row r="74" spans="1:9" s="157" customFormat="1" ht="26.25" customHeight="1">
      <c r="A74" s="173" t="s">
        <v>281</v>
      </c>
      <c r="B74" s="145">
        <v>6</v>
      </c>
      <c r="C74" s="145">
        <v>0</v>
      </c>
      <c r="D74" s="145">
        <f t="shared" si="39"/>
        <v>6</v>
      </c>
      <c r="E74" s="143">
        <v>6</v>
      </c>
      <c r="F74" s="143">
        <v>0</v>
      </c>
      <c r="G74" s="143">
        <f t="shared" si="40"/>
        <v>6</v>
      </c>
      <c r="H74" s="143">
        <f t="shared" si="41"/>
        <v>0</v>
      </c>
      <c r="I74" s="177"/>
    </row>
    <row r="75" spans="1:9" s="171" customFormat="1" ht="26.25" customHeight="1">
      <c r="A75" s="167" t="s">
        <v>331</v>
      </c>
      <c r="B75" s="141">
        <f>SUM(B76:B78)</f>
        <v>310</v>
      </c>
      <c r="C75" s="141">
        <f t="shared" ref="C75:H75" si="42">SUM(C76:C78)</f>
        <v>0</v>
      </c>
      <c r="D75" s="141">
        <f t="shared" si="42"/>
        <v>310</v>
      </c>
      <c r="E75" s="141">
        <f t="shared" si="42"/>
        <v>205</v>
      </c>
      <c r="F75" s="141">
        <f t="shared" si="42"/>
        <v>0</v>
      </c>
      <c r="G75" s="141">
        <f t="shared" si="42"/>
        <v>205</v>
      </c>
      <c r="H75" s="141">
        <f t="shared" si="42"/>
        <v>105</v>
      </c>
      <c r="I75" s="181"/>
    </row>
    <row r="76" spans="1:9" s="157" customFormat="1" ht="26.25" customHeight="1">
      <c r="A76" s="173" t="s">
        <v>284</v>
      </c>
      <c r="B76" s="145">
        <v>40</v>
      </c>
      <c r="C76" s="145">
        <v>0</v>
      </c>
      <c r="D76" s="145">
        <f t="shared" ref="D76:D78" si="43">B76+C76</f>
        <v>40</v>
      </c>
      <c r="E76" s="143">
        <v>40</v>
      </c>
      <c r="F76" s="143">
        <v>0</v>
      </c>
      <c r="G76" s="143">
        <f t="shared" ref="G76:G78" si="44">E76+F76</f>
        <v>40</v>
      </c>
      <c r="H76" s="143">
        <f t="shared" ref="H76:H78" si="45">D76-G76</f>
        <v>0</v>
      </c>
      <c r="I76" s="177"/>
    </row>
    <row r="77" spans="1:9" s="157" customFormat="1" ht="26.25" customHeight="1">
      <c r="A77" s="168" t="s">
        <v>282</v>
      </c>
      <c r="B77" s="144">
        <v>210</v>
      </c>
      <c r="C77" s="144">
        <v>0</v>
      </c>
      <c r="D77" s="144">
        <f t="shared" si="43"/>
        <v>210</v>
      </c>
      <c r="E77" s="143">
        <v>105</v>
      </c>
      <c r="F77" s="143">
        <v>0</v>
      </c>
      <c r="G77" s="143">
        <f t="shared" si="44"/>
        <v>105</v>
      </c>
      <c r="H77" s="146">
        <f t="shared" si="45"/>
        <v>105</v>
      </c>
      <c r="I77" s="177"/>
    </row>
    <row r="78" spans="1:9" s="157" customFormat="1" ht="26.25" customHeight="1">
      <c r="A78" s="168" t="s">
        <v>283</v>
      </c>
      <c r="B78" s="144">
        <v>60</v>
      </c>
      <c r="C78" s="144">
        <v>0</v>
      </c>
      <c r="D78" s="144">
        <f t="shared" si="43"/>
        <v>60</v>
      </c>
      <c r="E78" s="143">
        <v>60</v>
      </c>
      <c r="F78" s="143">
        <v>0</v>
      </c>
      <c r="G78" s="143">
        <f t="shared" si="44"/>
        <v>60</v>
      </c>
      <c r="H78" s="143">
        <f t="shared" si="45"/>
        <v>0</v>
      </c>
      <c r="I78" s="177"/>
    </row>
    <row r="79" spans="1:9" s="171" customFormat="1" ht="26.25" customHeight="1">
      <c r="A79" s="167" t="s">
        <v>332</v>
      </c>
      <c r="B79" s="141">
        <f>SUM(B80)</f>
        <v>300</v>
      </c>
      <c r="C79" s="141">
        <f t="shared" ref="C79:H79" si="46">SUM(C80)</f>
        <v>0</v>
      </c>
      <c r="D79" s="141">
        <f t="shared" si="46"/>
        <v>300</v>
      </c>
      <c r="E79" s="141">
        <f t="shared" si="46"/>
        <v>0</v>
      </c>
      <c r="F79" s="141">
        <f t="shared" si="46"/>
        <v>0</v>
      </c>
      <c r="G79" s="141">
        <f t="shared" si="46"/>
        <v>0</v>
      </c>
      <c r="H79" s="141">
        <f t="shared" si="46"/>
        <v>300</v>
      </c>
      <c r="I79" s="181"/>
    </row>
    <row r="80" spans="1:9" s="157" customFormat="1" ht="26.25" customHeight="1">
      <c r="A80" s="172" t="s">
        <v>285</v>
      </c>
      <c r="B80" s="147">
        <v>300</v>
      </c>
      <c r="C80" s="147">
        <v>0</v>
      </c>
      <c r="D80" s="147">
        <f>B80+C80</f>
        <v>300</v>
      </c>
      <c r="E80" s="143">
        <v>0</v>
      </c>
      <c r="F80" s="143">
        <v>0</v>
      </c>
      <c r="G80" s="143">
        <f t="shared" ref="G80" si="47">E80+F80</f>
        <v>0</v>
      </c>
      <c r="H80" s="146">
        <f t="shared" ref="H80" si="48">D80-G80</f>
        <v>300</v>
      </c>
      <c r="I80" s="177"/>
    </row>
    <row r="81" spans="1:11" s="171" customFormat="1" ht="26.25" customHeight="1">
      <c r="A81" s="167" t="s">
        <v>333</v>
      </c>
      <c r="B81" s="141">
        <f>SUM(B82:B83)</f>
        <v>10</v>
      </c>
      <c r="C81" s="141">
        <f t="shared" ref="C81:I81" si="49">SUM(C82:C83)</f>
        <v>0</v>
      </c>
      <c r="D81" s="141">
        <f t="shared" si="49"/>
        <v>10</v>
      </c>
      <c r="E81" s="141">
        <f t="shared" si="49"/>
        <v>10</v>
      </c>
      <c r="F81" s="141">
        <f t="shared" si="49"/>
        <v>0</v>
      </c>
      <c r="G81" s="141">
        <f t="shared" si="49"/>
        <v>10</v>
      </c>
      <c r="H81" s="141">
        <f t="shared" si="49"/>
        <v>0</v>
      </c>
      <c r="I81" s="141">
        <f t="shared" si="49"/>
        <v>0</v>
      </c>
    </row>
    <row r="82" spans="1:11" s="157" customFormat="1" ht="26.25" customHeight="1">
      <c r="A82" s="173" t="s">
        <v>286</v>
      </c>
      <c r="B82" s="145">
        <v>3</v>
      </c>
      <c r="C82" s="145">
        <v>0</v>
      </c>
      <c r="D82" s="145">
        <f t="shared" ref="D82:D83" si="50">B82+C82</f>
        <v>3</v>
      </c>
      <c r="E82" s="143">
        <v>3</v>
      </c>
      <c r="F82" s="143">
        <v>0</v>
      </c>
      <c r="G82" s="143">
        <f t="shared" ref="G82:G83" si="51">E82+F82</f>
        <v>3</v>
      </c>
      <c r="H82" s="143">
        <f t="shared" ref="H82:H83" si="52">D82-G82</f>
        <v>0</v>
      </c>
      <c r="I82" s="177"/>
    </row>
    <row r="83" spans="1:11" s="157" customFormat="1" ht="26.25" customHeight="1">
      <c r="A83" s="168" t="s">
        <v>287</v>
      </c>
      <c r="B83" s="144">
        <v>7</v>
      </c>
      <c r="C83" s="144">
        <v>0</v>
      </c>
      <c r="D83" s="144">
        <f t="shared" si="50"/>
        <v>7</v>
      </c>
      <c r="E83" s="143">
        <v>7</v>
      </c>
      <c r="F83" s="143">
        <v>0</v>
      </c>
      <c r="G83" s="143">
        <f t="shared" si="51"/>
        <v>7</v>
      </c>
      <c r="H83" s="143">
        <f t="shared" si="52"/>
        <v>0</v>
      </c>
      <c r="I83" s="177"/>
    </row>
    <row r="84" spans="1:11" s="171" customFormat="1" ht="26.25" customHeight="1">
      <c r="A84" s="167" t="s">
        <v>334</v>
      </c>
      <c r="B84" s="141">
        <f>SUM(B85:B88)</f>
        <v>5160.41</v>
      </c>
      <c r="C84" s="141">
        <f t="shared" ref="C84:I84" si="53">SUM(C85:C88)</f>
        <v>0</v>
      </c>
      <c r="D84" s="141">
        <f t="shared" si="53"/>
        <v>5160.41</v>
      </c>
      <c r="E84" s="141">
        <f t="shared" si="53"/>
        <v>5025.41</v>
      </c>
      <c r="F84" s="141">
        <f t="shared" si="53"/>
        <v>0</v>
      </c>
      <c r="G84" s="141">
        <f t="shared" si="53"/>
        <v>5025.41</v>
      </c>
      <c r="H84" s="141">
        <f t="shared" si="53"/>
        <v>135</v>
      </c>
      <c r="I84" s="141">
        <f t="shared" si="53"/>
        <v>0</v>
      </c>
    </row>
    <row r="85" spans="1:11" s="157" customFormat="1" ht="26.25" customHeight="1">
      <c r="A85" s="168" t="s">
        <v>287</v>
      </c>
      <c r="B85" s="144">
        <v>352.1</v>
      </c>
      <c r="C85" s="144">
        <v>0</v>
      </c>
      <c r="D85" s="144">
        <f t="shared" ref="D85:D88" si="54">B85+C85</f>
        <v>352.1</v>
      </c>
      <c r="E85" s="143">
        <v>217.1</v>
      </c>
      <c r="F85" s="143">
        <v>0</v>
      </c>
      <c r="G85" s="143">
        <f t="shared" ref="G85:G88" si="55">E85+F85</f>
        <v>217.1</v>
      </c>
      <c r="H85" s="146">
        <f t="shared" ref="H85:H88" si="56">D85-G85</f>
        <v>135</v>
      </c>
      <c r="I85" s="177"/>
    </row>
    <row r="86" spans="1:11" s="157" customFormat="1" ht="26.25" customHeight="1">
      <c r="A86" s="168" t="s">
        <v>288</v>
      </c>
      <c r="B86" s="144">
        <v>81.2</v>
      </c>
      <c r="C86" s="144">
        <v>0</v>
      </c>
      <c r="D86" s="144">
        <f t="shared" si="54"/>
        <v>81.2</v>
      </c>
      <c r="E86" s="143">
        <v>81.2</v>
      </c>
      <c r="F86" s="143">
        <v>0</v>
      </c>
      <c r="G86" s="143">
        <f t="shared" si="55"/>
        <v>81.2</v>
      </c>
      <c r="H86" s="143">
        <f t="shared" si="56"/>
        <v>0</v>
      </c>
      <c r="I86" s="177"/>
    </row>
    <row r="87" spans="1:11" s="157" customFormat="1" ht="26.25" customHeight="1">
      <c r="A87" s="172" t="s">
        <v>341</v>
      </c>
      <c r="B87" s="147">
        <v>4505.0200000000004</v>
      </c>
      <c r="C87" s="147"/>
      <c r="D87" s="147">
        <f t="shared" si="54"/>
        <v>4505.0200000000004</v>
      </c>
      <c r="E87" s="143">
        <v>4505.0200000000004</v>
      </c>
      <c r="F87" s="143"/>
      <c r="G87" s="143">
        <f t="shared" si="55"/>
        <v>4505.0200000000004</v>
      </c>
      <c r="H87" s="143">
        <f t="shared" si="56"/>
        <v>0</v>
      </c>
      <c r="I87" s="177"/>
    </row>
    <row r="88" spans="1:11" s="157" customFormat="1" ht="26.25" customHeight="1">
      <c r="A88" s="172" t="s">
        <v>340</v>
      </c>
      <c r="B88" s="147">
        <v>222.09</v>
      </c>
      <c r="C88" s="147"/>
      <c r="D88" s="147">
        <f t="shared" si="54"/>
        <v>222.09</v>
      </c>
      <c r="E88" s="143">
        <v>222.09</v>
      </c>
      <c r="F88" s="143"/>
      <c r="G88" s="143">
        <f t="shared" si="55"/>
        <v>222.09</v>
      </c>
      <c r="H88" s="143">
        <f t="shared" si="56"/>
        <v>0</v>
      </c>
      <c r="I88" s="177"/>
    </row>
    <row r="89" spans="1:11" s="171" customFormat="1" ht="26.25" customHeight="1">
      <c r="A89" s="167" t="s">
        <v>335</v>
      </c>
      <c r="B89" s="141">
        <f>SUM(B90)</f>
        <v>5</v>
      </c>
      <c r="C89" s="141">
        <f t="shared" ref="C89:H89" si="57">SUM(C90)</f>
        <v>0</v>
      </c>
      <c r="D89" s="141">
        <f t="shared" si="57"/>
        <v>5</v>
      </c>
      <c r="E89" s="141">
        <f t="shared" si="57"/>
        <v>5</v>
      </c>
      <c r="F89" s="141">
        <f t="shared" si="57"/>
        <v>0</v>
      </c>
      <c r="G89" s="141">
        <f t="shared" si="57"/>
        <v>5</v>
      </c>
      <c r="H89" s="141">
        <f t="shared" si="57"/>
        <v>0</v>
      </c>
      <c r="I89" s="181"/>
      <c r="K89" s="182"/>
    </row>
    <row r="90" spans="1:11" s="157" customFormat="1" ht="26.25" customHeight="1">
      <c r="A90" s="165" t="s">
        <v>236</v>
      </c>
      <c r="B90" s="142">
        <v>5</v>
      </c>
      <c r="C90" s="142">
        <v>0</v>
      </c>
      <c r="D90" s="142">
        <f>B90+C90</f>
        <v>5</v>
      </c>
      <c r="E90" s="143">
        <v>5</v>
      </c>
      <c r="F90" s="143">
        <v>0</v>
      </c>
      <c r="G90" s="143">
        <f t="shared" ref="G90" si="58">E90+F90</f>
        <v>5</v>
      </c>
      <c r="H90" s="143">
        <f t="shared" ref="H90" si="59">D90-G90</f>
        <v>0</v>
      </c>
      <c r="I90" s="177"/>
      <c r="K90" s="178"/>
    </row>
    <row r="91" spans="1:11" s="171" customFormat="1" ht="26.25" customHeight="1">
      <c r="A91" s="167" t="s">
        <v>30</v>
      </c>
      <c r="B91" s="141">
        <f t="shared" ref="B91:I91" si="60">B6+B8+B13+B17+B26+B35+B38+B40+B43+B45+B48+B59+B72+B75+B79+B81+B84+B89</f>
        <v>12278.32</v>
      </c>
      <c r="C91" s="141">
        <f t="shared" si="60"/>
        <v>30389.7</v>
      </c>
      <c r="D91" s="141">
        <f t="shared" si="60"/>
        <v>42668.02</v>
      </c>
      <c r="E91" s="141">
        <f t="shared" si="60"/>
        <v>7936.85</v>
      </c>
      <c r="F91" s="141">
        <f t="shared" si="60"/>
        <v>9250</v>
      </c>
      <c r="G91" s="151">
        <f t="shared" si="60"/>
        <v>17186.849999999999</v>
      </c>
      <c r="H91" s="151">
        <f t="shared" si="60"/>
        <v>25481.17</v>
      </c>
      <c r="I91" s="141">
        <f t="shared" si="60"/>
        <v>0</v>
      </c>
    </row>
    <row r="92" spans="1:11" ht="26.25" customHeight="1">
      <c r="B92" s="218" t="s">
        <v>336</v>
      </c>
      <c r="C92" s="218"/>
      <c r="D92" s="218"/>
      <c r="E92" s="152">
        <v>7936.85</v>
      </c>
      <c r="F92" s="152">
        <v>9250</v>
      </c>
      <c r="K92" s="157"/>
    </row>
    <row r="93" spans="1:11" s="162" customFormat="1" ht="26.25" customHeight="1">
      <c r="A93" s="183" t="s">
        <v>337</v>
      </c>
      <c r="B93" s="153"/>
      <c r="C93" s="153"/>
      <c r="D93" s="154"/>
      <c r="E93" s="154"/>
      <c r="F93" s="154"/>
      <c r="G93" s="155" t="s">
        <v>338</v>
      </c>
      <c r="H93" s="155">
        <v>42668.02</v>
      </c>
    </row>
    <row r="94" spans="1:11" s="162" customFormat="1" ht="26.25" customHeight="1">
      <c r="A94" s="235" t="s">
        <v>343</v>
      </c>
      <c r="B94" s="153"/>
      <c r="C94" s="153"/>
      <c r="D94" s="184"/>
      <c r="E94" s="154"/>
      <c r="F94" s="154"/>
      <c r="G94" s="154"/>
      <c r="H94" s="153"/>
    </row>
    <row r="95" spans="1:11" s="162" customFormat="1" ht="26.25" customHeight="1">
      <c r="A95" s="234" t="s">
        <v>344</v>
      </c>
      <c r="B95" s="153"/>
      <c r="C95" s="153"/>
      <c r="D95" s="154"/>
      <c r="E95" s="154"/>
      <c r="F95" s="154"/>
      <c r="G95" s="154"/>
      <c r="H95" s="153"/>
    </row>
    <row r="96" spans="1:11" s="162" customFormat="1" ht="26.25" customHeight="1">
      <c r="A96" s="230" t="s">
        <v>342</v>
      </c>
      <c r="B96" s="153"/>
      <c r="C96" s="153"/>
      <c r="D96" s="154"/>
      <c r="E96" s="154"/>
      <c r="F96" s="156"/>
      <c r="G96" s="156"/>
      <c r="H96" s="156"/>
      <c r="I96" s="185"/>
    </row>
    <row r="97" spans="2:9" s="162" customFormat="1">
      <c r="B97" s="153"/>
      <c r="C97" s="153"/>
      <c r="D97" s="154"/>
      <c r="E97" s="154"/>
      <c r="F97" s="156"/>
      <c r="G97" s="156"/>
      <c r="H97" s="156"/>
      <c r="I97" s="185"/>
    </row>
    <row r="98" spans="2:9" s="162" customFormat="1">
      <c r="B98" s="153"/>
      <c r="C98" s="153"/>
      <c r="D98" s="154"/>
      <c r="E98" s="154"/>
      <c r="F98" s="156"/>
      <c r="G98" s="156"/>
      <c r="H98" s="156"/>
      <c r="I98" s="156"/>
    </row>
    <row r="99" spans="2:9" s="162" customFormat="1">
      <c r="B99" s="153"/>
      <c r="C99" s="153"/>
      <c r="D99" s="154"/>
      <c r="E99" s="154"/>
      <c r="F99" s="156"/>
      <c r="G99" s="156"/>
      <c r="H99" s="156"/>
      <c r="I99" s="185"/>
    </row>
    <row r="100" spans="2:9" s="162" customFormat="1">
      <c r="B100" s="153"/>
      <c r="C100" s="153"/>
      <c r="D100" s="154"/>
      <c r="E100" s="154"/>
      <c r="F100" s="156"/>
      <c r="G100" s="156"/>
      <c r="H100" s="156"/>
      <c r="I100" s="185"/>
    </row>
    <row r="101" spans="2:9" s="162" customFormat="1">
      <c r="B101" s="153"/>
      <c r="C101" s="153"/>
      <c r="D101" s="154"/>
      <c r="E101" s="154"/>
      <c r="F101" s="156"/>
      <c r="G101" s="156"/>
      <c r="H101" s="156"/>
      <c r="I101" s="156">
        <f t="shared" ref="I101" si="61">I97-I98-I99-I100</f>
        <v>0</v>
      </c>
    </row>
    <row r="102" spans="2:9" s="162" customFormat="1">
      <c r="B102" s="153"/>
      <c r="C102" s="153"/>
      <c r="D102" s="154"/>
      <c r="E102" s="154"/>
      <c r="F102" s="156"/>
      <c r="G102" s="156"/>
      <c r="H102" s="156"/>
      <c r="I102" s="185"/>
    </row>
    <row r="103" spans="2:9" s="162" customFormat="1">
      <c r="B103" s="154"/>
      <c r="C103" s="153"/>
      <c r="D103" s="154"/>
      <c r="E103" s="154"/>
      <c r="F103" s="156"/>
      <c r="G103" s="156"/>
      <c r="H103" s="156"/>
      <c r="I103" s="185"/>
    </row>
    <row r="104" spans="2:9" s="162" customFormat="1">
      <c r="B104" s="154"/>
      <c r="C104" s="153"/>
      <c r="D104" s="154"/>
      <c r="E104" s="154"/>
      <c r="F104" s="154"/>
      <c r="G104" s="154"/>
      <c r="H104" s="153"/>
    </row>
    <row r="105" spans="2:9" s="162" customFormat="1">
      <c r="B105" s="153"/>
      <c r="C105" s="154"/>
      <c r="D105" s="153"/>
      <c r="F105" s="186"/>
      <c r="G105" s="154"/>
      <c r="H105" s="153"/>
    </row>
    <row r="106" spans="2:9" s="162" customFormat="1">
      <c r="B106" s="153"/>
      <c r="C106" s="153"/>
      <c r="D106" s="154"/>
      <c r="E106" s="154"/>
      <c r="F106" s="154"/>
      <c r="G106" s="154"/>
      <c r="H106" s="153"/>
    </row>
    <row r="107" spans="2:9" s="162" customFormat="1">
      <c r="B107" s="153"/>
      <c r="C107" s="153"/>
      <c r="D107" s="154"/>
      <c r="E107" s="154"/>
      <c r="F107" s="154"/>
      <c r="G107" s="154"/>
      <c r="H107" s="153"/>
    </row>
    <row r="108" spans="2:9" s="162" customFormat="1">
      <c r="B108" s="219"/>
      <c r="C108" s="219"/>
      <c r="D108" s="154"/>
      <c r="E108" s="154"/>
      <c r="F108" s="154"/>
      <c r="G108" s="154"/>
      <c r="H108" s="153"/>
    </row>
    <row r="109" spans="2:9" s="162" customFormat="1">
      <c r="B109" s="154"/>
      <c r="C109" s="154"/>
      <c r="D109" s="154"/>
      <c r="E109" s="154"/>
      <c r="F109" s="154"/>
      <c r="G109" s="154"/>
      <c r="H109" s="153"/>
    </row>
    <row r="110" spans="2:9" s="162" customFormat="1">
      <c r="B110" s="153"/>
      <c r="C110" s="153"/>
      <c r="D110" s="154"/>
      <c r="E110" s="154"/>
      <c r="F110" s="154"/>
      <c r="G110" s="154"/>
      <c r="H110" s="153"/>
    </row>
    <row r="111" spans="2:9" s="162" customFormat="1">
      <c r="B111" s="153"/>
      <c r="C111" s="153"/>
      <c r="D111" s="154"/>
      <c r="E111" s="154"/>
      <c r="F111" s="154"/>
      <c r="G111" s="154"/>
      <c r="H111" s="153"/>
    </row>
  </sheetData>
  <mergeCells count="8">
    <mergeCell ref="B92:D92"/>
    <mergeCell ref="B108:C108"/>
    <mergeCell ref="A2:I2"/>
    <mergeCell ref="D3:H3"/>
    <mergeCell ref="A4:A5"/>
    <mergeCell ref="B4:D4"/>
    <mergeCell ref="E4:H4"/>
    <mergeCell ref="I4:I5"/>
  </mergeCells>
  <phoneticPr fontId="3" type="noConversion"/>
  <pageMargins left="0.59055118110236227" right="0.19685039370078741" top="0.70866141732283472" bottom="0.59055118110236227" header="0.86614173228346458" footer="0.51181102362204722"/>
  <pageSetup paperSize="8" scale="74" fitToHeight="0" orientation="portrait" r:id="rId1"/>
  <headerFooter alignWithMargins="0">
    <oddFooter>&amp;C第 &amp;P 页，共 &amp;N 页</oddFooter>
  </headerFooter>
  <rowBreaks count="1" manualBreakCount="1">
    <brk id="47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view="pageBreakPreview" zoomScaleSheetLayoutView="100" workbookViewId="0">
      <pane xSplit="1" ySplit="5" topLeftCell="B69" activePane="bottomRight" state="frozen"/>
      <selection activeCell="F88" sqref="F88"/>
      <selection pane="topRight" activeCell="F88" sqref="F88"/>
      <selection pane="bottomLeft" activeCell="F88" sqref="F88"/>
      <selection pane="bottomRight" activeCell="C87" sqref="C87"/>
    </sheetView>
  </sheetViews>
  <sheetFormatPr defaultRowHeight="13.5"/>
  <cols>
    <col min="1" max="1" width="72.5" style="117" customWidth="1"/>
    <col min="2" max="4" width="22.25" style="14" customWidth="1"/>
    <col min="5" max="5" width="20.25" customWidth="1"/>
    <col min="6" max="6" width="10.5" bestFit="1" customWidth="1"/>
  </cols>
  <sheetData>
    <row r="1" spans="1:6" ht="18.75">
      <c r="A1" s="128" t="s">
        <v>302</v>
      </c>
    </row>
    <row r="2" spans="1:6" ht="31.5" customHeight="1">
      <c r="A2" s="217" t="s">
        <v>219</v>
      </c>
      <c r="B2" s="217"/>
      <c r="C2" s="217"/>
      <c r="D2" s="217"/>
      <c r="E2" s="30"/>
      <c r="F2" s="30"/>
    </row>
    <row r="3" spans="1:6" ht="22.5">
      <c r="A3" s="115"/>
      <c r="C3" s="120"/>
      <c r="D3" s="120" t="s">
        <v>293</v>
      </c>
      <c r="E3" s="30"/>
      <c r="F3" s="30"/>
    </row>
    <row r="4" spans="1:6" s="49" customFormat="1" ht="15.75" customHeight="1">
      <c r="A4" s="205" t="s">
        <v>222</v>
      </c>
      <c r="B4" s="202" t="s">
        <v>81</v>
      </c>
      <c r="C4" s="205" t="s">
        <v>295</v>
      </c>
      <c r="D4" s="205" t="s">
        <v>296</v>
      </c>
    </row>
    <row r="5" spans="1:6" s="49" customFormat="1" ht="15.75" customHeight="1">
      <c r="A5" s="206"/>
      <c r="B5" s="203"/>
      <c r="C5" s="203"/>
      <c r="D5" s="203"/>
    </row>
    <row r="6" spans="1:6" ht="18.75">
      <c r="A6" s="114" t="s">
        <v>105</v>
      </c>
      <c r="B6" s="131">
        <f>B7</f>
        <v>5</v>
      </c>
      <c r="C6" s="131">
        <f t="shared" ref="C6:D6" si="0">C7</f>
        <v>5</v>
      </c>
      <c r="D6" s="131">
        <f t="shared" si="0"/>
        <v>0</v>
      </c>
      <c r="E6" s="100">
        <f t="shared" ref="E6:E69" si="1">B6/10000</f>
        <v>0</v>
      </c>
    </row>
    <row r="7" spans="1:6" ht="18.75">
      <c r="A7" s="116" t="s">
        <v>236</v>
      </c>
      <c r="B7" s="85">
        <v>5</v>
      </c>
      <c r="C7" s="86">
        <f>B7</f>
        <v>5</v>
      </c>
      <c r="D7" s="86"/>
      <c r="E7" s="100">
        <f t="shared" si="1"/>
        <v>0</v>
      </c>
    </row>
    <row r="8" spans="1:6" ht="18.75">
      <c r="A8" s="114" t="s">
        <v>112</v>
      </c>
      <c r="B8" s="131">
        <f>SUM(B9:B12)</f>
        <v>523</v>
      </c>
      <c r="C8" s="131">
        <f t="shared" ref="C8:D8" si="2">SUM(C9:C12)</f>
        <v>473</v>
      </c>
      <c r="D8" s="131">
        <f t="shared" si="2"/>
        <v>50</v>
      </c>
      <c r="E8" s="100">
        <f t="shared" si="1"/>
        <v>0.05</v>
      </c>
    </row>
    <row r="9" spans="1:6" ht="18.75">
      <c r="A9" s="116" t="s">
        <v>236</v>
      </c>
      <c r="B9" s="85">
        <v>3</v>
      </c>
      <c r="C9" s="86">
        <f>B9</f>
        <v>3</v>
      </c>
      <c r="D9" s="86"/>
      <c r="E9" s="100">
        <f t="shared" si="1"/>
        <v>0</v>
      </c>
    </row>
    <row r="10" spans="1:6" ht="18.75">
      <c r="A10" s="116" t="s">
        <v>237</v>
      </c>
      <c r="B10" s="85">
        <v>250</v>
      </c>
      <c r="C10" s="86">
        <f t="shared" ref="C10:C11" si="3">B10</f>
        <v>250</v>
      </c>
      <c r="D10" s="86"/>
      <c r="E10" s="100">
        <f t="shared" si="1"/>
        <v>0.03</v>
      </c>
    </row>
    <row r="11" spans="1:6" ht="18.75">
      <c r="A11" s="116" t="s">
        <v>238</v>
      </c>
      <c r="B11" s="85">
        <v>220</v>
      </c>
      <c r="C11" s="86">
        <f t="shared" si="3"/>
        <v>220</v>
      </c>
      <c r="D11" s="86"/>
      <c r="E11" s="100">
        <f t="shared" si="1"/>
        <v>0.02</v>
      </c>
    </row>
    <row r="12" spans="1:6" ht="18.75">
      <c r="A12" s="116" t="s">
        <v>239</v>
      </c>
      <c r="B12" s="85">
        <v>50</v>
      </c>
      <c r="C12" s="86"/>
      <c r="D12" s="86">
        <f>B12</f>
        <v>50</v>
      </c>
      <c r="E12" s="100">
        <f t="shared" si="1"/>
        <v>0.01</v>
      </c>
    </row>
    <row r="13" spans="1:6" ht="18.75">
      <c r="A13" s="114" t="s">
        <v>113</v>
      </c>
      <c r="B13" s="131">
        <f>SUM(B14:B16)</f>
        <v>258</v>
      </c>
      <c r="C13" s="131">
        <f t="shared" ref="C13:D13" si="4">SUM(C14:C16)</f>
        <v>205.4</v>
      </c>
      <c r="D13" s="131">
        <f t="shared" si="4"/>
        <v>52.6</v>
      </c>
      <c r="E13" s="100">
        <f t="shared" si="1"/>
        <v>0.03</v>
      </c>
    </row>
    <row r="14" spans="1:6" ht="18.75">
      <c r="A14" s="116" t="s">
        <v>236</v>
      </c>
      <c r="B14" s="85">
        <v>2</v>
      </c>
      <c r="C14" s="86">
        <f>B14</f>
        <v>2</v>
      </c>
      <c r="D14" s="86"/>
      <c r="E14" s="100">
        <f t="shared" si="1"/>
        <v>0</v>
      </c>
    </row>
    <row r="15" spans="1:6" ht="18.75">
      <c r="A15" s="116" t="s">
        <v>240</v>
      </c>
      <c r="B15" s="85">
        <v>113.4</v>
      </c>
      <c r="C15" s="86">
        <f>B15</f>
        <v>113.4</v>
      </c>
      <c r="D15" s="86"/>
      <c r="E15" s="100">
        <f t="shared" si="1"/>
        <v>0.01</v>
      </c>
    </row>
    <row r="16" spans="1:6" ht="18.75">
      <c r="A16" s="116" t="s">
        <v>241</v>
      </c>
      <c r="B16" s="85">
        <v>142.6</v>
      </c>
      <c r="C16" s="86">
        <v>90</v>
      </c>
      <c r="D16" s="86">
        <v>52.6</v>
      </c>
      <c r="E16" s="100">
        <f t="shared" si="1"/>
        <v>0.01</v>
      </c>
    </row>
    <row r="17" spans="1:5" ht="18.75">
      <c r="A17" s="114" t="s">
        <v>114</v>
      </c>
      <c r="B17" s="131">
        <f>SUM(B18:B25)</f>
        <v>7952.2</v>
      </c>
      <c r="C17" s="131">
        <f t="shared" ref="C17:D17" si="5">SUM(C18:C25)</f>
        <v>1157</v>
      </c>
      <c r="D17" s="131">
        <f t="shared" si="5"/>
        <v>6795.2</v>
      </c>
      <c r="E17" s="100">
        <f t="shared" si="1"/>
        <v>0.8</v>
      </c>
    </row>
    <row r="18" spans="1:5" ht="18.75">
      <c r="A18" s="116" t="s">
        <v>242</v>
      </c>
      <c r="B18" s="85">
        <v>351</v>
      </c>
      <c r="C18" s="86">
        <f>B18</f>
        <v>351</v>
      </c>
      <c r="D18" s="86"/>
      <c r="E18" s="100">
        <f t="shared" si="1"/>
        <v>0.04</v>
      </c>
    </row>
    <row r="19" spans="1:5" ht="18.75">
      <c r="A19" s="116" t="s">
        <v>243</v>
      </c>
      <c r="B19" s="85">
        <v>1</v>
      </c>
      <c r="C19" s="86">
        <f t="shared" ref="C19:C23" si="6">B19</f>
        <v>1</v>
      </c>
      <c r="D19" s="86"/>
      <c r="E19" s="100">
        <f t="shared" si="1"/>
        <v>0</v>
      </c>
    </row>
    <row r="20" spans="1:5" ht="18.75">
      <c r="A20" s="116" t="s">
        <v>236</v>
      </c>
      <c r="B20" s="85">
        <v>5</v>
      </c>
      <c r="C20" s="86">
        <f t="shared" si="6"/>
        <v>5</v>
      </c>
      <c r="D20" s="86"/>
      <c r="E20" s="100">
        <f t="shared" si="1"/>
        <v>0</v>
      </c>
    </row>
    <row r="21" spans="1:5" ht="18.75">
      <c r="A21" s="116" t="s">
        <v>244</v>
      </c>
      <c r="B21" s="85">
        <v>110</v>
      </c>
      <c r="C21" s="86">
        <f t="shared" si="6"/>
        <v>110</v>
      </c>
      <c r="D21" s="86"/>
      <c r="E21" s="100">
        <f t="shared" si="1"/>
        <v>0.01</v>
      </c>
    </row>
    <row r="22" spans="1:5" ht="18.75">
      <c r="A22" s="116" t="s">
        <v>245</v>
      </c>
      <c r="B22" s="85">
        <v>150</v>
      </c>
      <c r="C22" s="86">
        <f t="shared" si="6"/>
        <v>150</v>
      </c>
      <c r="D22" s="86"/>
      <c r="E22" s="100">
        <f t="shared" si="1"/>
        <v>0.02</v>
      </c>
    </row>
    <row r="23" spans="1:5" ht="18.75">
      <c r="A23" s="116" t="s">
        <v>246</v>
      </c>
      <c r="B23" s="85">
        <v>270</v>
      </c>
      <c r="C23" s="86">
        <f t="shared" si="6"/>
        <v>270</v>
      </c>
      <c r="D23" s="86"/>
      <c r="E23" s="100">
        <f t="shared" si="1"/>
        <v>0.03</v>
      </c>
    </row>
    <row r="24" spans="1:5" ht="18.75">
      <c r="A24" s="116" t="s">
        <v>247</v>
      </c>
      <c r="B24" s="85">
        <v>6795.2</v>
      </c>
      <c r="C24" s="86"/>
      <c r="D24" s="86">
        <f>B24</f>
        <v>6795.2</v>
      </c>
      <c r="E24" s="100">
        <f t="shared" si="1"/>
        <v>0.68</v>
      </c>
    </row>
    <row r="25" spans="1:5" ht="18.75">
      <c r="A25" s="116" t="s">
        <v>248</v>
      </c>
      <c r="B25" s="85">
        <v>270</v>
      </c>
      <c r="C25" s="86">
        <f>B25</f>
        <v>270</v>
      </c>
      <c r="D25" s="86"/>
      <c r="E25" s="100">
        <f t="shared" si="1"/>
        <v>0.03</v>
      </c>
    </row>
    <row r="26" spans="1:5" ht="18.75">
      <c r="A26" s="114" t="s">
        <v>115</v>
      </c>
      <c r="B26" s="131">
        <f>SUM(B27:B33)</f>
        <v>7787.6</v>
      </c>
      <c r="C26" s="131">
        <f t="shared" ref="C26:D26" si="7">SUM(C27:C33)</f>
        <v>216</v>
      </c>
      <c r="D26" s="131">
        <f t="shared" si="7"/>
        <v>7571.6</v>
      </c>
      <c r="E26" s="100">
        <f t="shared" si="1"/>
        <v>0.78</v>
      </c>
    </row>
    <row r="27" spans="1:5" ht="18.75">
      <c r="A27" s="116" t="s">
        <v>236</v>
      </c>
      <c r="B27" s="85">
        <v>5</v>
      </c>
      <c r="C27" s="86">
        <f>B27</f>
        <v>5</v>
      </c>
      <c r="D27" s="86"/>
      <c r="E27" s="100">
        <f t="shared" si="1"/>
        <v>0</v>
      </c>
    </row>
    <row r="28" spans="1:5" ht="18.75">
      <c r="A28" s="116" t="s">
        <v>249</v>
      </c>
      <c r="B28" s="85">
        <v>6</v>
      </c>
      <c r="C28" s="86">
        <f t="shared" ref="C28:C29" si="8">B28</f>
        <v>6</v>
      </c>
      <c r="D28" s="86"/>
      <c r="E28" s="100">
        <f t="shared" si="1"/>
        <v>0</v>
      </c>
    </row>
    <row r="29" spans="1:5" ht="18.75">
      <c r="A29" s="116" t="s">
        <v>250</v>
      </c>
      <c r="B29" s="85">
        <v>200</v>
      </c>
      <c r="C29" s="86">
        <f t="shared" si="8"/>
        <v>200</v>
      </c>
      <c r="D29" s="86"/>
      <c r="E29" s="100">
        <f t="shared" si="1"/>
        <v>0.02</v>
      </c>
    </row>
    <row r="30" spans="1:5" ht="18.75">
      <c r="A30" s="116" t="s">
        <v>251</v>
      </c>
      <c r="B30" s="85">
        <v>15</v>
      </c>
      <c r="C30" s="86"/>
      <c r="D30" s="86">
        <f>B30</f>
        <v>15</v>
      </c>
      <c r="E30" s="100">
        <f t="shared" si="1"/>
        <v>0</v>
      </c>
    </row>
    <row r="31" spans="1:5" ht="18.75">
      <c r="A31" s="116" t="s">
        <v>252</v>
      </c>
      <c r="B31" s="85">
        <v>26.6</v>
      </c>
      <c r="C31" s="86"/>
      <c r="D31" s="86">
        <f>B31</f>
        <v>26.6</v>
      </c>
      <c r="E31" s="100">
        <f t="shared" si="1"/>
        <v>0</v>
      </c>
    </row>
    <row r="32" spans="1:5" ht="18.75">
      <c r="A32" s="116" t="s">
        <v>253</v>
      </c>
      <c r="B32" s="85">
        <v>7530</v>
      </c>
      <c r="C32" s="86"/>
      <c r="D32" s="86">
        <f>B32</f>
        <v>7530</v>
      </c>
      <c r="E32" s="100">
        <f t="shared" si="1"/>
        <v>0.75</v>
      </c>
    </row>
    <row r="33" spans="1:5" ht="18.75">
      <c r="A33" s="116" t="s">
        <v>254</v>
      </c>
      <c r="B33" s="85">
        <v>5</v>
      </c>
      <c r="C33" s="86">
        <f>B33</f>
        <v>5</v>
      </c>
      <c r="D33" s="86"/>
      <c r="E33" s="100">
        <f t="shared" si="1"/>
        <v>0</v>
      </c>
    </row>
    <row r="34" spans="1:5" ht="18.75">
      <c r="A34" s="114" t="s">
        <v>116</v>
      </c>
      <c r="B34" s="131">
        <f>SUM(B35:B36)</f>
        <v>55</v>
      </c>
      <c r="C34" s="131">
        <f t="shared" ref="C34:D34" si="9">SUM(C35:C36)</f>
        <v>55</v>
      </c>
      <c r="D34" s="131">
        <f t="shared" si="9"/>
        <v>0</v>
      </c>
      <c r="E34" s="100">
        <f t="shared" si="1"/>
        <v>0.01</v>
      </c>
    </row>
    <row r="35" spans="1:5" ht="18.75">
      <c r="A35" s="116" t="s">
        <v>255</v>
      </c>
      <c r="B35" s="85">
        <v>50</v>
      </c>
      <c r="C35" s="86">
        <f>B35</f>
        <v>50</v>
      </c>
      <c r="D35" s="86"/>
      <c r="E35" s="100">
        <f t="shared" si="1"/>
        <v>0.01</v>
      </c>
    </row>
    <row r="36" spans="1:5" ht="18.75">
      <c r="A36" s="116" t="s">
        <v>256</v>
      </c>
      <c r="B36" s="85">
        <v>5</v>
      </c>
      <c r="C36" s="86">
        <f>B36</f>
        <v>5</v>
      </c>
      <c r="D36" s="86"/>
      <c r="E36" s="100">
        <f t="shared" si="1"/>
        <v>0</v>
      </c>
    </row>
    <row r="37" spans="1:5" ht="18.75">
      <c r="A37" s="114" t="s">
        <v>117</v>
      </c>
      <c r="B37" s="131">
        <f>SUM(B38)</f>
        <v>5</v>
      </c>
      <c r="C37" s="131">
        <f t="shared" ref="C37:D37" si="10">SUM(C38)</f>
        <v>5</v>
      </c>
      <c r="D37" s="131">
        <f t="shared" si="10"/>
        <v>0</v>
      </c>
      <c r="E37" s="100">
        <f t="shared" si="1"/>
        <v>0</v>
      </c>
    </row>
    <row r="38" spans="1:5" ht="18.75">
      <c r="A38" s="116" t="s">
        <v>257</v>
      </c>
      <c r="B38" s="85">
        <v>5</v>
      </c>
      <c r="C38" s="86">
        <f>B38</f>
        <v>5</v>
      </c>
      <c r="D38" s="86"/>
      <c r="E38" s="100">
        <f t="shared" si="1"/>
        <v>0</v>
      </c>
    </row>
    <row r="39" spans="1:5" ht="18.75">
      <c r="A39" s="114" t="s">
        <v>119</v>
      </c>
      <c r="B39" s="131">
        <f>SUM(B40:B41)</f>
        <v>10.6</v>
      </c>
      <c r="C39" s="131">
        <f t="shared" ref="C39:D39" si="11">SUM(C40:C41)</f>
        <v>10.6</v>
      </c>
      <c r="D39" s="131">
        <f t="shared" si="11"/>
        <v>0</v>
      </c>
      <c r="E39" s="100">
        <f t="shared" si="1"/>
        <v>0</v>
      </c>
    </row>
    <row r="40" spans="1:5" ht="18.75">
      <c r="A40" s="116" t="s">
        <v>236</v>
      </c>
      <c r="B40" s="85">
        <v>4.5</v>
      </c>
      <c r="C40" s="86">
        <f>B40</f>
        <v>4.5</v>
      </c>
      <c r="D40" s="86"/>
      <c r="E40" s="100">
        <f t="shared" si="1"/>
        <v>0</v>
      </c>
    </row>
    <row r="41" spans="1:5" ht="18.75">
      <c r="A41" s="116" t="s">
        <v>258</v>
      </c>
      <c r="B41" s="85">
        <v>6.1</v>
      </c>
      <c r="C41" s="86">
        <f>B41</f>
        <v>6.1</v>
      </c>
      <c r="D41" s="86"/>
      <c r="E41" s="100">
        <f t="shared" si="1"/>
        <v>0</v>
      </c>
    </row>
    <row r="42" spans="1:5" ht="18.75">
      <c r="A42" s="114" t="s">
        <v>121</v>
      </c>
      <c r="B42" s="131">
        <f>B43</f>
        <v>125.9</v>
      </c>
      <c r="C42" s="131">
        <f t="shared" ref="C42:D42" si="12">C43</f>
        <v>125.9</v>
      </c>
      <c r="D42" s="131">
        <f t="shared" si="12"/>
        <v>0</v>
      </c>
      <c r="E42" s="100">
        <f t="shared" si="1"/>
        <v>0.01</v>
      </c>
    </row>
    <row r="43" spans="1:5" ht="18.75">
      <c r="A43" s="116" t="s">
        <v>257</v>
      </c>
      <c r="B43" s="85">
        <v>125.9</v>
      </c>
      <c r="C43" s="86">
        <f>B43</f>
        <v>125.9</v>
      </c>
      <c r="D43" s="86"/>
      <c r="E43" s="100">
        <f t="shared" si="1"/>
        <v>0.01</v>
      </c>
    </row>
    <row r="44" spans="1:5" ht="18.75">
      <c r="A44" s="114" t="s">
        <v>122</v>
      </c>
      <c r="B44" s="131">
        <f>SUM(B45:B46)</f>
        <v>903</v>
      </c>
      <c r="C44" s="131">
        <f t="shared" ref="C44:D44" si="13">SUM(C45:C46)</f>
        <v>903</v>
      </c>
      <c r="D44" s="131">
        <f t="shared" si="13"/>
        <v>0</v>
      </c>
      <c r="E44" s="100">
        <f t="shared" si="1"/>
        <v>0.09</v>
      </c>
    </row>
    <row r="45" spans="1:5" ht="18.75">
      <c r="A45" s="116" t="s">
        <v>236</v>
      </c>
      <c r="B45" s="85">
        <v>3</v>
      </c>
      <c r="C45" s="86">
        <f>B45</f>
        <v>3</v>
      </c>
      <c r="D45" s="86"/>
      <c r="E45" s="100">
        <f t="shared" si="1"/>
        <v>0</v>
      </c>
    </row>
    <row r="46" spans="1:5" ht="18.75">
      <c r="A46" s="116" t="s">
        <v>259</v>
      </c>
      <c r="B46" s="85">
        <v>900</v>
      </c>
      <c r="C46" s="86">
        <f>B46</f>
        <v>900</v>
      </c>
      <c r="D46" s="86"/>
      <c r="E46" s="100">
        <f t="shared" si="1"/>
        <v>0.09</v>
      </c>
    </row>
    <row r="47" spans="1:5" ht="18.75">
      <c r="A47" s="114" t="s">
        <v>110</v>
      </c>
      <c r="B47" s="131">
        <f>SUM(B48:B55)</f>
        <v>2879</v>
      </c>
      <c r="C47" s="131">
        <f t="shared" ref="C47:D47" si="14">SUM(C48:C55)</f>
        <v>2028</v>
      </c>
      <c r="D47" s="131">
        <f t="shared" si="14"/>
        <v>851</v>
      </c>
      <c r="E47" s="100">
        <f t="shared" si="1"/>
        <v>0.28999999999999998</v>
      </c>
    </row>
    <row r="48" spans="1:5" ht="18.75">
      <c r="A48" s="116" t="s">
        <v>261</v>
      </c>
      <c r="B48" s="85">
        <v>953</v>
      </c>
      <c r="C48" s="86">
        <f>B48</f>
        <v>953</v>
      </c>
      <c r="D48" s="86"/>
      <c r="E48" s="100">
        <f t="shared" si="1"/>
        <v>0.1</v>
      </c>
    </row>
    <row r="49" spans="1:5" ht="18.75">
      <c r="A49" s="116" t="s">
        <v>262</v>
      </c>
      <c r="B49" s="85">
        <v>78</v>
      </c>
      <c r="C49" s="86">
        <f t="shared" ref="C49:C53" si="15">B49</f>
        <v>78</v>
      </c>
      <c r="D49" s="86"/>
      <c r="E49" s="100">
        <f t="shared" si="1"/>
        <v>0.01</v>
      </c>
    </row>
    <row r="50" spans="1:5" ht="18.75">
      <c r="A50" s="116" t="s">
        <v>263</v>
      </c>
      <c r="B50" s="85">
        <v>125</v>
      </c>
      <c r="C50" s="86">
        <f t="shared" si="15"/>
        <v>125</v>
      </c>
      <c r="D50" s="86"/>
      <c r="E50" s="100">
        <f t="shared" si="1"/>
        <v>0.01</v>
      </c>
    </row>
    <row r="51" spans="1:5" ht="18.75">
      <c r="A51" s="116" t="s">
        <v>260</v>
      </c>
      <c r="B51" s="85">
        <v>200</v>
      </c>
      <c r="C51" s="86">
        <f t="shared" si="15"/>
        <v>200</v>
      </c>
      <c r="D51" s="86"/>
      <c r="E51" s="100">
        <f t="shared" si="1"/>
        <v>0.02</v>
      </c>
    </row>
    <row r="52" spans="1:5" ht="18.75">
      <c r="A52" s="116" t="s">
        <v>264</v>
      </c>
      <c r="B52" s="85">
        <v>200</v>
      </c>
      <c r="C52" s="86">
        <f t="shared" si="15"/>
        <v>200</v>
      </c>
      <c r="D52" s="86"/>
      <c r="E52" s="100">
        <f t="shared" si="1"/>
        <v>0.02</v>
      </c>
    </row>
    <row r="53" spans="1:5" ht="18.75">
      <c r="A53" s="116" t="s">
        <v>265</v>
      </c>
      <c r="B53" s="85">
        <v>200</v>
      </c>
      <c r="C53" s="86">
        <f t="shared" si="15"/>
        <v>200</v>
      </c>
      <c r="D53" s="86"/>
      <c r="E53" s="100">
        <f t="shared" si="1"/>
        <v>0.02</v>
      </c>
    </row>
    <row r="54" spans="1:5" ht="18.75">
      <c r="A54" s="116" t="s">
        <v>266</v>
      </c>
      <c r="B54" s="85">
        <v>851</v>
      </c>
      <c r="C54" s="86"/>
      <c r="D54" s="86">
        <f>B54</f>
        <v>851</v>
      </c>
      <c r="E54" s="100">
        <f t="shared" si="1"/>
        <v>0.09</v>
      </c>
    </row>
    <row r="55" spans="1:5" ht="18.75">
      <c r="A55" s="116" t="s">
        <v>267</v>
      </c>
      <c r="B55" s="85">
        <v>272</v>
      </c>
      <c r="C55" s="86">
        <f>B55</f>
        <v>272</v>
      </c>
      <c r="D55" s="86"/>
      <c r="E55" s="100">
        <f t="shared" si="1"/>
        <v>0.03</v>
      </c>
    </row>
    <row r="56" spans="1:5" ht="18.75">
      <c r="A56" s="114" t="s">
        <v>124</v>
      </c>
      <c r="B56" s="131">
        <f>SUM(B57:B68)</f>
        <v>13569.3</v>
      </c>
      <c r="C56" s="131">
        <f t="shared" ref="C56" si="16">SUM(C57:C68)</f>
        <v>0</v>
      </c>
      <c r="D56" s="131">
        <f>SUM(D57:D68)</f>
        <v>13569.3</v>
      </c>
      <c r="E56" s="100">
        <f t="shared" si="1"/>
        <v>1.36</v>
      </c>
    </row>
    <row r="57" spans="1:5" ht="18.75">
      <c r="A57" s="116" t="s">
        <v>268</v>
      </c>
      <c r="B57" s="85">
        <v>1080</v>
      </c>
      <c r="C57" s="86"/>
      <c r="D57" s="86">
        <f>B57</f>
        <v>1080</v>
      </c>
      <c r="E57" s="100">
        <f t="shared" si="1"/>
        <v>0.11</v>
      </c>
    </row>
    <row r="58" spans="1:5" ht="18.75">
      <c r="A58" s="116" t="s">
        <v>269</v>
      </c>
      <c r="B58" s="85">
        <v>50</v>
      </c>
      <c r="C58" s="86"/>
      <c r="D58" s="86">
        <f t="shared" ref="D58:D68" si="17">B58</f>
        <v>50</v>
      </c>
      <c r="E58" s="100">
        <f t="shared" si="1"/>
        <v>0.01</v>
      </c>
    </row>
    <row r="59" spans="1:5" ht="18.75">
      <c r="A59" s="116" t="s">
        <v>270</v>
      </c>
      <c r="B59" s="85">
        <v>200</v>
      </c>
      <c r="C59" s="86"/>
      <c r="D59" s="86">
        <f t="shared" si="17"/>
        <v>200</v>
      </c>
      <c r="E59" s="100">
        <f t="shared" si="1"/>
        <v>0.02</v>
      </c>
    </row>
    <row r="60" spans="1:5" ht="18.75">
      <c r="A60" s="116" t="s">
        <v>271</v>
      </c>
      <c r="B60" s="85">
        <v>60</v>
      </c>
      <c r="C60" s="86"/>
      <c r="D60" s="86">
        <f t="shared" si="17"/>
        <v>60</v>
      </c>
      <c r="E60" s="100">
        <f t="shared" si="1"/>
        <v>0.01</v>
      </c>
    </row>
    <row r="61" spans="1:5" ht="18.75">
      <c r="A61" s="116" t="s">
        <v>272</v>
      </c>
      <c r="B61" s="85">
        <v>150.4</v>
      </c>
      <c r="C61" s="86"/>
      <c r="D61" s="86">
        <f t="shared" si="17"/>
        <v>150.4</v>
      </c>
      <c r="E61" s="100">
        <f t="shared" si="1"/>
        <v>0.02</v>
      </c>
    </row>
    <row r="62" spans="1:5" ht="18.75">
      <c r="A62" s="116" t="s">
        <v>273</v>
      </c>
      <c r="B62" s="85">
        <v>90</v>
      </c>
      <c r="C62" s="86"/>
      <c r="D62" s="86">
        <f t="shared" si="17"/>
        <v>90</v>
      </c>
      <c r="E62" s="100">
        <f t="shared" si="1"/>
        <v>0.01</v>
      </c>
    </row>
    <row r="63" spans="1:5" ht="18.75">
      <c r="A63" s="116" t="s">
        <v>274</v>
      </c>
      <c r="B63" s="85">
        <v>1200</v>
      </c>
      <c r="C63" s="86"/>
      <c r="D63" s="86">
        <f t="shared" si="17"/>
        <v>1200</v>
      </c>
      <c r="E63" s="100">
        <f t="shared" si="1"/>
        <v>0.12</v>
      </c>
    </row>
    <row r="64" spans="1:5" ht="18.75">
      <c r="A64" s="116" t="s">
        <v>275</v>
      </c>
      <c r="B64" s="85">
        <v>2400</v>
      </c>
      <c r="C64" s="86"/>
      <c r="D64" s="86">
        <f t="shared" si="17"/>
        <v>2400</v>
      </c>
      <c r="E64" s="100">
        <f t="shared" si="1"/>
        <v>0.24</v>
      </c>
    </row>
    <row r="65" spans="1:5" ht="18.75">
      <c r="A65" s="116" t="s">
        <v>276</v>
      </c>
      <c r="B65" s="85">
        <v>1200</v>
      </c>
      <c r="C65" s="86"/>
      <c r="D65" s="86">
        <f t="shared" si="17"/>
        <v>1200</v>
      </c>
      <c r="E65" s="100">
        <f t="shared" si="1"/>
        <v>0.12</v>
      </c>
    </row>
    <row r="66" spans="1:5" ht="18.75">
      <c r="A66" s="116" t="s">
        <v>277</v>
      </c>
      <c r="B66" s="85">
        <v>2109.6</v>
      </c>
      <c r="C66" s="86"/>
      <c r="D66" s="86">
        <f t="shared" si="17"/>
        <v>2109.6</v>
      </c>
      <c r="E66" s="100">
        <f t="shared" si="1"/>
        <v>0.21</v>
      </c>
    </row>
    <row r="67" spans="1:5" ht="18.75">
      <c r="A67" s="116" t="s">
        <v>278</v>
      </c>
      <c r="B67" s="85">
        <v>3411</v>
      </c>
      <c r="C67" s="86"/>
      <c r="D67" s="86">
        <f t="shared" si="17"/>
        <v>3411</v>
      </c>
      <c r="E67" s="100">
        <f t="shared" si="1"/>
        <v>0.34</v>
      </c>
    </row>
    <row r="68" spans="1:5" ht="18.75">
      <c r="A68" s="116" t="s">
        <v>279</v>
      </c>
      <c r="B68" s="85">
        <v>1618.3</v>
      </c>
      <c r="C68" s="86"/>
      <c r="D68" s="86">
        <f t="shared" si="17"/>
        <v>1618.3</v>
      </c>
      <c r="E68" s="100">
        <f t="shared" si="1"/>
        <v>0.16</v>
      </c>
    </row>
    <row r="69" spans="1:5" ht="18.75">
      <c r="A69" s="114" t="s">
        <v>185</v>
      </c>
      <c r="B69" s="131">
        <f>SUM(B70:B71)</f>
        <v>10</v>
      </c>
      <c r="C69" s="131">
        <f t="shared" ref="C69:D69" si="18">SUM(C70:C71)</f>
        <v>10</v>
      </c>
      <c r="D69" s="131">
        <f t="shared" si="18"/>
        <v>0</v>
      </c>
      <c r="E69" s="100">
        <f t="shared" si="1"/>
        <v>0</v>
      </c>
    </row>
    <row r="70" spans="1:5" ht="18.75">
      <c r="A70" s="116" t="s">
        <v>280</v>
      </c>
      <c r="B70" s="85">
        <v>4</v>
      </c>
      <c r="C70" s="86">
        <f>B70</f>
        <v>4</v>
      </c>
      <c r="D70" s="86"/>
      <c r="E70" s="100">
        <f t="shared" ref="E70:E87" si="19">B70/10000</f>
        <v>0</v>
      </c>
    </row>
    <row r="71" spans="1:5" ht="18.75">
      <c r="A71" s="116" t="s">
        <v>281</v>
      </c>
      <c r="B71" s="85">
        <v>6</v>
      </c>
      <c r="C71" s="86">
        <f>B71</f>
        <v>6</v>
      </c>
      <c r="D71" s="86"/>
      <c r="E71" s="100">
        <f t="shared" si="19"/>
        <v>0</v>
      </c>
    </row>
    <row r="72" spans="1:5" ht="18.75">
      <c r="A72" s="114" t="s">
        <v>186</v>
      </c>
      <c r="B72" s="131">
        <f>SUM(B73:B75)</f>
        <v>310</v>
      </c>
      <c r="C72" s="131">
        <f t="shared" ref="C72:D72" si="20">SUM(C73:C75)</f>
        <v>310</v>
      </c>
      <c r="D72" s="131">
        <f t="shared" si="20"/>
        <v>0</v>
      </c>
      <c r="E72" s="100">
        <f t="shared" si="19"/>
        <v>0.03</v>
      </c>
    </row>
    <row r="73" spans="1:5" ht="18.75">
      <c r="A73" s="116" t="s">
        <v>282</v>
      </c>
      <c r="B73" s="85">
        <v>210</v>
      </c>
      <c r="C73" s="86">
        <f>B73</f>
        <v>210</v>
      </c>
      <c r="D73" s="86"/>
      <c r="E73" s="100">
        <f t="shared" si="19"/>
        <v>0.02</v>
      </c>
    </row>
    <row r="74" spans="1:5" ht="18.75">
      <c r="A74" s="116" t="s">
        <v>283</v>
      </c>
      <c r="B74" s="85">
        <v>60</v>
      </c>
      <c r="C74" s="86">
        <f t="shared" ref="C74:C75" si="21">B74</f>
        <v>60</v>
      </c>
      <c r="D74" s="86"/>
      <c r="E74" s="100">
        <f t="shared" si="19"/>
        <v>0.01</v>
      </c>
    </row>
    <row r="75" spans="1:5" ht="18.75">
      <c r="A75" s="116" t="s">
        <v>284</v>
      </c>
      <c r="B75" s="85">
        <v>40</v>
      </c>
      <c r="C75" s="86">
        <f t="shared" si="21"/>
        <v>40</v>
      </c>
      <c r="D75" s="86"/>
      <c r="E75" s="100">
        <f t="shared" si="19"/>
        <v>0</v>
      </c>
    </row>
    <row r="76" spans="1:5" ht="18.75">
      <c r="A76" s="114" t="s">
        <v>129</v>
      </c>
      <c r="B76" s="131">
        <f>B77</f>
        <v>300</v>
      </c>
      <c r="C76" s="131">
        <f t="shared" ref="C76:D76" si="22">C77</f>
        <v>300</v>
      </c>
      <c r="D76" s="131">
        <f t="shared" si="22"/>
        <v>0</v>
      </c>
      <c r="E76" s="100">
        <f t="shared" si="19"/>
        <v>0.03</v>
      </c>
    </row>
    <row r="77" spans="1:5" ht="18.75">
      <c r="A77" s="116" t="s">
        <v>285</v>
      </c>
      <c r="B77" s="85">
        <v>300</v>
      </c>
      <c r="C77" s="86">
        <f>B77</f>
        <v>300</v>
      </c>
      <c r="D77" s="86"/>
      <c r="E77" s="100">
        <f t="shared" si="19"/>
        <v>0.03</v>
      </c>
    </row>
    <row r="78" spans="1:5" ht="18.75">
      <c r="A78" s="114" t="s">
        <v>130</v>
      </c>
      <c r="B78" s="131">
        <f>SUM(B79:B80)</f>
        <v>10</v>
      </c>
      <c r="C78" s="131">
        <f t="shared" ref="C78:D78" si="23">SUM(C79:C80)</f>
        <v>10</v>
      </c>
      <c r="D78" s="131">
        <f t="shared" si="23"/>
        <v>0</v>
      </c>
      <c r="E78" s="100">
        <f t="shared" si="19"/>
        <v>0</v>
      </c>
    </row>
    <row r="79" spans="1:5" ht="18.75">
      <c r="A79" s="116" t="s">
        <v>286</v>
      </c>
      <c r="B79" s="85">
        <v>3</v>
      </c>
      <c r="C79" s="86">
        <f>B79</f>
        <v>3</v>
      </c>
      <c r="D79" s="86"/>
      <c r="E79" s="100">
        <f t="shared" si="19"/>
        <v>0</v>
      </c>
    </row>
    <row r="80" spans="1:5" ht="18.75">
      <c r="A80" s="116" t="s">
        <v>287</v>
      </c>
      <c r="B80" s="85">
        <v>7</v>
      </c>
      <c r="C80" s="86">
        <f>B80</f>
        <v>7</v>
      </c>
      <c r="D80" s="86"/>
      <c r="E80" s="100">
        <f t="shared" si="19"/>
        <v>0</v>
      </c>
    </row>
    <row r="81" spans="1:5" ht="18.75">
      <c r="A81" s="114" t="s">
        <v>187</v>
      </c>
      <c r="B81" s="131">
        <f>SUM(B82:B84)</f>
        <v>5555.39</v>
      </c>
      <c r="C81" s="131">
        <f t="shared" ref="C81:D81" si="24">SUM(C82:C84)</f>
        <v>5555.39</v>
      </c>
      <c r="D81" s="131">
        <f t="shared" si="24"/>
        <v>0</v>
      </c>
      <c r="E81" s="100">
        <f t="shared" si="19"/>
        <v>0.56000000000000005</v>
      </c>
    </row>
    <row r="82" spans="1:5" ht="18.75">
      <c r="A82" s="116" t="s">
        <v>294</v>
      </c>
      <c r="B82" s="85">
        <f>222.09+4900</f>
        <v>5122.09</v>
      </c>
      <c r="C82" s="86">
        <f>B82</f>
        <v>5122.09</v>
      </c>
      <c r="D82" s="86"/>
      <c r="E82" s="100">
        <f t="shared" si="19"/>
        <v>0.51</v>
      </c>
    </row>
    <row r="83" spans="1:5" ht="18.75">
      <c r="A83" s="116" t="s">
        <v>287</v>
      </c>
      <c r="B83" s="85">
        <v>352.1</v>
      </c>
      <c r="C83" s="86">
        <f t="shared" ref="C83:C84" si="25">B83</f>
        <v>352.1</v>
      </c>
      <c r="D83" s="86"/>
      <c r="E83" s="100">
        <f t="shared" si="19"/>
        <v>0.04</v>
      </c>
    </row>
    <row r="84" spans="1:5" ht="18.75">
      <c r="A84" s="116" t="s">
        <v>288</v>
      </c>
      <c r="B84" s="85">
        <v>81.2</v>
      </c>
      <c r="C84" s="86">
        <f t="shared" si="25"/>
        <v>81.2</v>
      </c>
      <c r="D84" s="86"/>
      <c r="E84" s="100">
        <f t="shared" si="19"/>
        <v>0.01</v>
      </c>
    </row>
    <row r="85" spans="1:5" ht="18.75">
      <c r="A85" s="114" t="s">
        <v>131</v>
      </c>
      <c r="B85" s="131">
        <f>B86</f>
        <v>5</v>
      </c>
      <c r="C85" s="131">
        <f t="shared" ref="C85:D85" si="26">C86</f>
        <v>5</v>
      </c>
      <c r="D85" s="131">
        <f t="shared" si="26"/>
        <v>0</v>
      </c>
      <c r="E85" s="100">
        <f t="shared" si="19"/>
        <v>0</v>
      </c>
    </row>
    <row r="86" spans="1:5" ht="18.75">
      <c r="A86" s="116" t="s">
        <v>236</v>
      </c>
      <c r="B86" s="85">
        <v>5</v>
      </c>
      <c r="C86" s="86">
        <f>B86</f>
        <v>5</v>
      </c>
      <c r="D86" s="86"/>
      <c r="E86" s="100">
        <f t="shared" si="19"/>
        <v>0</v>
      </c>
    </row>
    <row r="87" spans="1:5" ht="20.25">
      <c r="A87" s="118" t="s">
        <v>220</v>
      </c>
      <c r="B87" s="133">
        <f>B6+B8+B13+B17+B26+B34+B37+B39+B42+B44+B47+B56+B69+B72+B76+B78+B81+B85</f>
        <v>40263.99</v>
      </c>
      <c r="C87" s="133">
        <f t="shared" ref="C87:D87" si="27">C6+C8+C13+C17+C26+C34+C37+C39+C42+C44+C47+C56+C69+C72+C76+C78+C81+C85</f>
        <v>11374.29</v>
      </c>
      <c r="D87" s="133">
        <f t="shared" si="27"/>
        <v>28889.7</v>
      </c>
      <c r="E87" s="100">
        <f t="shared" si="19"/>
        <v>4.03</v>
      </c>
    </row>
    <row r="91" spans="1:5" ht="20.25">
      <c r="A91" s="124"/>
      <c r="B91" s="125"/>
      <c r="C91" s="134">
        <f>C87+附表一万元!C66</f>
        <v>12491.51</v>
      </c>
      <c r="D91" s="134">
        <f>D87+附表一万元!D66</f>
        <v>28969.7</v>
      </c>
      <c r="E91" s="121"/>
    </row>
    <row r="92" spans="1:5">
      <c r="A92" s="124"/>
      <c r="B92" s="126"/>
      <c r="C92" s="126"/>
      <c r="D92" s="126"/>
      <c r="E92" s="22"/>
    </row>
    <row r="95" spans="1:5">
      <c r="C95" s="123"/>
      <c r="D95" s="123"/>
    </row>
  </sheetData>
  <mergeCells count="5">
    <mergeCell ref="A4:A5"/>
    <mergeCell ref="B4:B5"/>
    <mergeCell ref="C4:C5"/>
    <mergeCell ref="D4:D5"/>
    <mergeCell ref="A2:D2"/>
  </mergeCells>
  <phoneticPr fontId="3" type="noConversion"/>
  <pageMargins left="0.59055118110236227" right="0.35433070866141736" top="0.31496062992125984" bottom="0.41" header="0.31496062992125984" footer="0.19685039370078741"/>
  <pageSetup paperSize="9" scale="68" orientation="portrait" r:id="rId1"/>
  <headerFooter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view="pageBreakPreview" zoomScaleSheetLayoutView="100" workbookViewId="0">
      <pane xSplit="1" ySplit="3" topLeftCell="B5" activePane="bottomRight" state="frozen"/>
      <selection activeCell="K8" sqref="K8:L10"/>
      <selection pane="topRight" activeCell="K8" sqref="K8:L10"/>
      <selection pane="bottomLeft" activeCell="K8" sqref="K8:L10"/>
      <selection pane="bottomRight" activeCell="K8" sqref="K8:L10"/>
    </sheetView>
  </sheetViews>
  <sheetFormatPr defaultRowHeight="13.5"/>
  <cols>
    <col min="1" max="1" width="37.125" customWidth="1"/>
    <col min="2" max="3" width="12.875" customWidth="1"/>
    <col min="4" max="5" width="9.75" hidden="1" customWidth="1"/>
    <col min="6" max="6" width="12.875" customWidth="1"/>
    <col min="7" max="8" width="8.125" hidden="1" customWidth="1"/>
    <col min="9" max="9" width="12.875" customWidth="1"/>
    <col min="10" max="10" width="8.125" style="22" customWidth="1"/>
    <col min="11" max="11" width="32.125" customWidth="1"/>
    <col min="12" max="13" width="18.75" customWidth="1"/>
    <col min="14" max="14" width="14.375" hidden="1" customWidth="1"/>
    <col min="15" max="15" width="13.625" hidden="1" customWidth="1"/>
  </cols>
  <sheetData>
    <row r="1" spans="1:18" ht="41.25" customHeight="1">
      <c r="A1" s="187" t="s">
        <v>42</v>
      </c>
      <c r="B1" s="187"/>
      <c r="C1" s="187"/>
      <c r="D1" s="187"/>
      <c r="E1" s="187"/>
      <c r="F1" s="187"/>
      <c r="G1" s="187"/>
      <c r="H1" s="187"/>
      <c r="I1" s="28"/>
      <c r="J1" s="34"/>
      <c r="K1" s="188" t="s">
        <v>43</v>
      </c>
      <c r="L1" s="189"/>
      <c r="M1" s="189"/>
      <c r="N1" s="30"/>
      <c r="O1" s="30"/>
      <c r="P1" s="30"/>
      <c r="Q1" s="30"/>
      <c r="R1" s="30"/>
    </row>
    <row r="2" spans="1:18" ht="15.75" customHeight="1">
      <c r="A2" s="197" t="s">
        <v>0</v>
      </c>
      <c r="B2" s="190" t="s">
        <v>4</v>
      </c>
      <c r="C2" s="190" t="s">
        <v>66</v>
      </c>
      <c r="D2" s="190" t="s">
        <v>67</v>
      </c>
      <c r="E2" s="190" t="s">
        <v>68</v>
      </c>
      <c r="F2" s="6">
        <v>2017</v>
      </c>
      <c r="G2" s="6">
        <v>2018</v>
      </c>
      <c r="H2" s="6">
        <v>2019</v>
      </c>
      <c r="I2" s="196" t="s">
        <v>9</v>
      </c>
      <c r="J2" s="35"/>
      <c r="K2" s="195" t="s">
        <v>36</v>
      </c>
      <c r="L2" s="193" t="s">
        <v>4</v>
      </c>
      <c r="M2" s="190" t="s">
        <v>66</v>
      </c>
      <c r="N2" s="190" t="s">
        <v>6</v>
      </c>
      <c r="O2" s="190" t="s">
        <v>7</v>
      </c>
    </row>
    <row r="3" spans="1:18" ht="15.75" customHeight="1">
      <c r="A3" s="198"/>
      <c r="B3" s="191"/>
      <c r="C3" s="191"/>
      <c r="D3" s="191"/>
      <c r="E3" s="191"/>
      <c r="F3" s="43" t="s">
        <v>8</v>
      </c>
      <c r="G3" s="43" t="s">
        <v>8</v>
      </c>
      <c r="H3" s="43" t="s">
        <v>8</v>
      </c>
      <c r="I3" s="196"/>
      <c r="J3" s="35"/>
      <c r="K3" s="195"/>
      <c r="L3" s="194"/>
      <c r="M3" s="191"/>
      <c r="N3" s="191"/>
      <c r="O3" s="191"/>
    </row>
    <row r="4" spans="1:18" ht="23.25" customHeight="1">
      <c r="A4" s="19" t="s">
        <v>46</v>
      </c>
      <c r="B4" s="1">
        <v>1062.4000000000001</v>
      </c>
      <c r="C4" s="1">
        <f t="shared" ref="C4:E15" si="0">B4+F4</f>
        <v>1168.6400000000001</v>
      </c>
      <c r="D4" s="1">
        <f t="shared" si="0"/>
        <v>1285.5</v>
      </c>
      <c r="E4" s="1">
        <f t="shared" si="0"/>
        <v>1414.05</v>
      </c>
      <c r="F4" s="39">
        <f t="shared" ref="F4:H15" si="1">B4*10%</f>
        <v>106.24</v>
      </c>
      <c r="G4" s="39">
        <f t="shared" si="1"/>
        <v>116.86</v>
      </c>
      <c r="H4" s="39">
        <f t="shared" si="1"/>
        <v>128.55000000000001</v>
      </c>
      <c r="I4" s="8">
        <v>0.1</v>
      </c>
      <c r="J4" s="31"/>
      <c r="K4" s="19" t="s">
        <v>34</v>
      </c>
      <c r="L4" s="36">
        <v>9000</v>
      </c>
      <c r="M4" s="20">
        <v>9000</v>
      </c>
      <c r="N4" s="20">
        <v>9000</v>
      </c>
      <c r="O4" s="20">
        <v>9000</v>
      </c>
    </row>
    <row r="5" spans="1:18" ht="23.25" customHeight="1">
      <c r="A5" s="19" t="s">
        <v>47</v>
      </c>
      <c r="B5" s="1">
        <v>502.82</v>
      </c>
      <c r="C5" s="1">
        <f t="shared" si="0"/>
        <v>553.1</v>
      </c>
      <c r="D5" s="1">
        <f t="shared" si="0"/>
        <v>608.41</v>
      </c>
      <c r="E5" s="1">
        <f t="shared" si="0"/>
        <v>669.25</v>
      </c>
      <c r="F5" s="39">
        <f t="shared" si="1"/>
        <v>50.28</v>
      </c>
      <c r="G5" s="39">
        <f t="shared" si="1"/>
        <v>55.31</v>
      </c>
      <c r="H5" s="39">
        <f t="shared" si="1"/>
        <v>60.84</v>
      </c>
      <c r="I5" s="8">
        <v>0.1</v>
      </c>
      <c r="J5" s="31"/>
      <c r="K5" s="19" t="s">
        <v>35</v>
      </c>
      <c r="L5" s="36">
        <v>20</v>
      </c>
      <c r="M5" s="20">
        <v>330</v>
      </c>
      <c r="N5" s="20">
        <v>360</v>
      </c>
      <c r="O5" s="20">
        <v>390</v>
      </c>
    </row>
    <row r="6" spans="1:18" ht="23.25" customHeight="1">
      <c r="A6" s="19" t="s">
        <v>48</v>
      </c>
      <c r="B6" s="1">
        <v>1347.32</v>
      </c>
      <c r="C6" s="1">
        <f t="shared" si="0"/>
        <v>1482.05</v>
      </c>
      <c r="D6" s="1">
        <f t="shared" si="0"/>
        <v>1630.26</v>
      </c>
      <c r="E6" s="1">
        <f t="shared" si="0"/>
        <v>1793.29</v>
      </c>
      <c r="F6" s="39">
        <f t="shared" si="1"/>
        <v>134.72999999999999</v>
      </c>
      <c r="G6" s="39">
        <f t="shared" si="1"/>
        <v>148.21</v>
      </c>
      <c r="H6" s="39">
        <f t="shared" si="1"/>
        <v>163.03</v>
      </c>
      <c r="I6" s="8">
        <v>0.1</v>
      </c>
      <c r="J6" s="31"/>
      <c r="K6" s="44" t="s">
        <v>44</v>
      </c>
      <c r="L6" s="37">
        <f t="shared" ref="L6:O6" si="2">SUM(L4:L5)</f>
        <v>9020</v>
      </c>
      <c r="M6" s="29">
        <f t="shared" si="2"/>
        <v>9330</v>
      </c>
      <c r="N6" s="20">
        <f t="shared" si="2"/>
        <v>9360</v>
      </c>
      <c r="O6" s="20">
        <f t="shared" si="2"/>
        <v>9390</v>
      </c>
    </row>
    <row r="7" spans="1:18" ht="23.25" customHeight="1">
      <c r="A7" s="19" t="s">
        <v>49</v>
      </c>
      <c r="B7" s="1">
        <v>156.22999999999999</v>
      </c>
      <c r="C7" s="1">
        <f t="shared" si="0"/>
        <v>171.85</v>
      </c>
      <c r="D7" s="1">
        <f t="shared" si="0"/>
        <v>189.04</v>
      </c>
      <c r="E7" s="1">
        <f t="shared" si="0"/>
        <v>207.94</v>
      </c>
      <c r="F7" s="39">
        <f t="shared" si="1"/>
        <v>15.62</v>
      </c>
      <c r="G7" s="39">
        <f t="shared" si="1"/>
        <v>17.190000000000001</v>
      </c>
      <c r="H7" s="39">
        <f t="shared" si="1"/>
        <v>18.899999999999999</v>
      </c>
      <c r="I7" s="8">
        <v>0.1</v>
      </c>
      <c r="J7" s="31"/>
      <c r="M7" s="22"/>
      <c r="N7" s="22"/>
      <c r="O7" s="22"/>
    </row>
    <row r="8" spans="1:18" ht="23.25" customHeight="1">
      <c r="A8" s="19" t="s">
        <v>50</v>
      </c>
      <c r="B8" s="1">
        <v>20.39</v>
      </c>
      <c r="C8" s="1">
        <f t="shared" si="0"/>
        <v>22.43</v>
      </c>
      <c r="D8" s="1">
        <f t="shared" si="0"/>
        <v>24.67</v>
      </c>
      <c r="E8" s="1">
        <f t="shared" si="0"/>
        <v>27.14</v>
      </c>
      <c r="F8" s="39">
        <f t="shared" si="1"/>
        <v>2.04</v>
      </c>
      <c r="G8" s="39">
        <f t="shared" si="1"/>
        <v>2.2400000000000002</v>
      </c>
      <c r="H8" s="39">
        <f t="shared" si="1"/>
        <v>2.4700000000000002</v>
      </c>
      <c r="I8" s="8">
        <v>0.1</v>
      </c>
      <c r="J8" s="31"/>
      <c r="K8" s="45" t="s">
        <v>45</v>
      </c>
      <c r="L8" s="38"/>
      <c r="M8" s="38"/>
      <c r="N8" s="22"/>
      <c r="O8" s="22"/>
    </row>
    <row r="9" spans="1:18" ht="23.25" customHeight="1">
      <c r="A9" s="19" t="s">
        <v>51</v>
      </c>
      <c r="B9" s="1">
        <v>439.9</v>
      </c>
      <c r="C9" s="1">
        <f t="shared" si="0"/>
        <v>483.89</v>
      </c>
      <c r="D9" s="1">
        <f t="shared" si="0"/>
        <v>532.28</v>
      </c>
      <c r="E9" s="1">
        <f t="shared" si="0"/>
        <v>585.51</v>
      </c>
      <c r="F9" s="39">
        <f t="shared" si="1"/>
        <v>43.99</v>
      </c>
      <c r="G9" s="39">
        <f t="shared" si="1"/>
        <v>48.39</v>
      </c>
      <c r="H9" s="39">
        <f t="shared" si="1"/>
        <v>53.23</v>
      </c>
      <c r="I9" s="8">
        <v>0.1</v>
      </c>
      <c r="J9" s="31"/>
      <c r="K9" s="40"/>
      <c r="L9" s="40"/>
      <c r="M9" s="40"/>
    </row>
    <row r="10" spans="1:18" ht="23.25" customHeight="1">
      <c r="A10" s="19" t="s">
        <v>52</v>
      </c>
      <c r="B10" s="1">
        <v>991.4</v>
      </c>
      <c r="C10" s="1">
        <f t="shared" si="0"/>
        <v>1090.54</v>
      </c>
      <c r="D10" s="1">
        <f t="shared" si="0"/>
        <v>1199.5899999999999</v>
      </c>
      <c r="E10" s="1">
        <f t="shared" si="0"/>
        <v>1319.55</v>
      </c>
      <c r="F10" s="39">
        <f t="shared" si="1"/>
        <v>99.14</v>
      </c>
      <c r="G10" s="39">
        <f t="shared" si="1"/>
        <v>109.05</v>
      </c>
      <c r="H10" s="39">
        <f t="shared" si="1"/>
        <v>119.96</v>
      </c>
      <c r="I10" s="8">
        <v>0.1</v>
      </c>
      <c r="J10" s="31"/>
    </row>
    <row r="11" spans="1:18" ht="23.25" customHeight="1">
      <c r="A11" s="19" t="s">
        <v>53</v>
      </c>
      <c r="B11" s="1">
        <v>161.16999999999999</v>
      </c>
      <c r="C11" s="1">
        <f t="shared" si="0"/>
        <v>177.29</v>
      </c>
      <c r="D11" s="1">
        <f t="shared" si="0"/>
        <v>195.02</v>
      </c>
      <c r="E11" s="1">
        <f t="shared" si="0"/>
        <v>214.52</v>
      </c>
      <c r="F11" s="39">
        <f t="shared" si="1"/>
        <v>16.12</v>
      </c>
      <c r="G11" s="39">
        <f t="shared" si="1"/>
        <v>17.73</v>
      </c>
      <c r="H11" s="39">
        <f t="shared" si="1"/>
        <v>19.5</v>
      </c>
      <c r="I11" s="8">
        <v>0.1</v>
      </c>
      <c r="J11" s="31"/>
    </row>
    <row r="12" spans="1:18" ht="23.25" customHeight="1">
      <c r="A12" s="19" t="s">
        <v>54</v>
      </c>
      <c r="B12" s="1">
        <v>2268.31</v>
      </c>
      <c r="C12" s="1">
        <f t="shared" si="0"/>
        <v>2495.14</v>
      </c>
      <c r="D12" s="1">
        <f t="shared" si="0"/>
        <v>2744.65</v>
      </c>
      <c r="E12" s="1">
        <f t="shared" si="0"/>
        <v>3019.12</v>
      </c>
      <c r="F12" s="39">
        <f t="shared" si="1"/>
        <v>226.83</v>
      </c>
      <c r="G12" s="39">
        <f t="shared" si="1"/>
        <v>249.51</v>
      </c>
      <c r="H12" s="39">
        <f t="shared" si="1"/>
        <v>274.47000000000003</v>
      </c>
      <c r="I12" s="8">
        <v>0.1</v>
      </c>
      <c r="J12" s="31"/>
    </row>
    <row r="13" spans="1:18" ht="23.25" customHeight="1">
      <c r="A13" s="19" t="s">
        <v>55</v>
      </c>
      <c r="B13" s="1">
        <v>21.12</v>
      </c>
      <c r="C13" s="1">
        <f t="shared" si="0"/>
        <v>23.23</v>
      </c>
      <c r="D13" s="1">
        <f t="shared" si="0"/>
        <v>25.55</v>
      </c>
      <c r="E13" s="1">
        <f t="shared" si="0"/>
        <v>28.11</v>
      </c>
      <c r="F13" s="39">
        <f t="shared" si="1"/>
        <v>2.11</v>
      </c>
      <c r="G13" s="39">
        <f t="shared" si="1"/>
        <v>2.3199999999999998</v>
      </c>
      <c r="H13" s="39">
        <f t="shared" si="1"/>
        <v>2.56</v>
      </c>
      <c r="I13" s="8">
        <v>0.1</v>
      </c>
      <c r="J13" s="31"/>
    </row>
    <row r="14" spans="1:18" ht="23.25" customHeight="1">
      <c r="A14" s="19" t="s">
        <v>56</v>
      </c>
      <c r="B14" s="1">
        <v>1.19</v>
      </c>
      <c r="C14" s="1">
        <f t="shared" si="0"/>
        <v>1.31</v>
      </c>
      <c r="D14" s="1">
        <f t="shared" si="0"/>
        <v>1.44</v>
      </c>
      <c r="E14" s="1">
        <f t="shared" si="0"/>
        <v>1.58</v>
      </c>
      <c r="F14" s="39">
        <f t="shared" si="1"/>
        <v>0.12</v>
      </c>
      <c r="G14" s="39">
        <f t="shared" si="1"/>
        <v>0.13</v>
      </c>
      <c r="H14" s="39">
        <f t="shared" si="1"/>
        <v>0.14000000000000001</v>
      </c>
      <c r="I14" s="8">
        <v>0.1</v>
      </c>
      <c r="J14" s="31"/>
    </row>
    <row r="15" spans="1:18" ht="23.25" customHeight="1">
      <c r="A15" s="19" t="s">
        <v>57</v>
      </c>
      <c r="B15" s="1">
        <v>355.16</v>
      </c>
      <c r="C15" s="1">
        <f t="shared" si="0"/>
        <v>390.68</v>
      </c>
      <c r="D15" s="1">
        <f t="shared" si="0"/>
        <v>429.75</v>
      </c>
      <c r="E15" s="1">
        <f t="shared" si="0"/>
        <v>472.73</v>
      </c>
      <c r="F15" s="39">
        <f t="shared" si="1"/>
        <v>35.520000000000003</v>
      </c>
      <c r="G15" s="39">
        <f t="shared" si="1"/>
        <v>39.07</v>
      </c>
      <c r="H15" s="39">
        <f t="shared" si="1"/>
        <v>42.98</v>
      </c>
      <c r="I15" s="8">
        <v>0.1</v>
      </c>
      <c r="J15" s="31"/>
    </row>
    <row r="16" spans="1:18" ht="23.25" customHeight="1">
      <c r="A16" s="19" t="s">
        <v>58</v>
      </c>
      <c r="B16" s="1"/>
      <c r="C16" s="1"/>
      <c r="D16" s="1"/>
      <c r="E16" s="1"/>
      <c r="F16" s="39"/>
      <c r="G16" s="39"/>
      <c r="H16" s="39"/>
      <c r="I16" s="8"/>
      <c r="J16" s="31"/>
    </row>
    <row r="17" spans="1:10" ht="23.25" customHeight="1">
      <c r="A17" s="41" t="s">
        <v>1</v>
      </c>
      <c r="B17" s="2">
        <f>SUM(B4:B16)</f>
        <v>7327.41</v>
      </c>
      <c r="C17" s="2">
        <f>SUM(C4:C16)</f>
        <v>8060.15</v>
      </c>
      <c r="D17" s="2">
        <f t="shared" ref="D17:E17" si="3">SUM(D4:D16)</f>
        <v>8866.16</v>
      </c>
      <c r="E17" s="2">
        <f t="shared" si="3"/>
        <v>9752.7900000000009</v>
      </c>
      <c r="F17" s="2">
        <f>SUM(F4:F16)</f>
        <v>732.74</v>
      </c>
      <c r="G17" s="2">
        <f t="shared" ref="G17:H17" si="4">SUM(G4:G16)</f>
        <v>806.01</v>
      </c>
      <c r="H17" s="2">
        <f t="shared" si="4"/>
        <v>886.63</v>
      </c>
      <c r="I17" s="2"/>
      <c r="J17" s="32"/>
    </row>
    <row r="18" spans="1:10" ht="23.25" customHeight="1">
      <c r="A18" s="19" t="s">
        <v>59</v>
      </c>
      <c r="B18" s="3"/>
      <c r="C18" s="1"/>
      <c r="D18" s="1"/>
      <c r="E18" s="1"/>
      <c r="F18" s="39"/>
      <c r="G18" s="39"/>
      <c r="H18" s="39"/>
      <c r="I18" s="8"/>
      <c r="J18" s="31"/>
    </row>
    <row r="19" spans="1:10" ht="23.25" customHeight="1">
      <c r="A19" s="19" t="s">
        <v>60</v>
      </c>
      <c r="B19" s="1">
        <v>243.69</v>
      </c>
      <c r="C19" s="1">
        <f t="shared" ref="C19:E22" si="5">B19+F19</f>
        <v>268.06</v>
      </c>
      <c r="D19" s="1">
        <f t="shared" si="5"/>
        <v>294.87</v>
      </c>
      <c r="E19" s="1">
        <f t="shared" si="5"/>
        <v>324.36</v>
      </c>
      <c r="F19" s="39">
        <f t="shared" ref="F19:H22" si="6">B19*10%</f>
        <v>24.37</v>
      </c>
      <c r="G19" s="39">
        <f t="shared" si="6"/>
        <v>26.81</v>
      </c>
      <c r="H19" s="39">
        <f t="shared" si="6"/>
        <v>29.49</v>
      </c>
      <c r="I19" s="8">
        <v>0.1</v>
      </c>
      <c r="J19" s="31"/>
    </row>
    <row r="20" spans="1:10" ht="23.25" customHeight="1">
      <c r="A20" s="19" t="s">
        <v>61</v>
      </c>
      <c r="B20" s="1">
        <v>113.33</v>
      </c>
      <c r="C20" s="1">
        <f t="shared" si="5"/>
        <v>124.66</v>
      </c>
      <c r="D20" s="1">
        <f t="shared" si="5"/>
        <v>137.13</v>
      </c>
      <c r="E20" s="1">
        <f t="shared" si="5"/>
        <v>150.84</v>
      </c>
      <c r="F20" s="39">
        <f t="shared" si="6"/>
        <v>11.33</v>
      </c>
      <c r="G20" s="39">
        <f t="shared" si="6"/>
        <v>12.47</v>
      </c>
      <c r="H20" s="39">
        <f t="shared" si="6"/>
        <v>13.71</v>
      </c>
      <c r="I20" s="8">
        <v>0.1</v>
      </c>
      <c r="J20" s="31"/>
    </row>
    <row r="21" spans="1:10" ht="23.25" customHeight="1">
      <c r="A21" s="19" t="s">
        <v>62</v>
      </c>
      <c r="B21" s="1">
        <v>33.97</v>
      </c>
      <c r="C21" s="1">
        <f t="shared" si="5"/>
        <v>37.369999999999997</v>
      </c>
      <c r="D21" s="1">
        <f t="shared" si="5"/>
        <v>41.11</v>
      </c>
      <c r="E21" s="1">
        <f t="shared" si="5"/>
        <v>45.22</v>
      </c>
      <c r="F21" s="39">
        <f t="shared" si="6"/>
        <v>3.4</v>
      </c>
      <c r="G21" s="39">
        <f t="shared" si="6"/>
        <v>3.74</v>
      </c>
      <c r="H21" s="39">
        <f t="shared" si="6"/>
        <v>4.1100000000000003</v>
      </c>
      <c r="I21" s="8">
        <v>0.1</v>
      </c>
      <c r="J21" s="31"/>
    </row>
    <row r="22" spans="1:10" ht="23.25" customHeight="1">
      <c r="A22" s="19" t="s">
        <v>63</v>
      </c>
      <c r="B22" s="1">
        <v>81.22</v>
      </c>
      <c r="C22" s="1">
        <f t="shared" si="5"/>
        <v>89.34</v>
      </c>
      <c r="D22" s="1">
        <f t="shared" si="5"/>
        <v>98.27</v>
      </c>
      <c r="E22" s="1">
        <f t="shared" si="5"/>
        <v>108.1</v>
      </c>
      <c r="F22" s="39">
        <f t="shared" si="6"/>
        <v>8.1199999999999992</v>
      </c>
      <c r="G22" s="39">
        <f t="shared" si="6"/>
        <v>8.93</v>
      </c>
      <c r="H22" s="39">
        <f t="shared" si="6"/>
        <v>9.83</v>
      </c>
      <c r="I22" s="8">
        <v>0.1</v>
      </c>
      <c r="J22" s="31"/>
    </row>
    <row r="23" spans="1:10" ht="23.25" customHeight="1">
      <c r="A23" s="19" t="s">
        <v>64</v>
      </c>
      <c r="B23" s="1">
        <v>492.38</v>
      </c>
      <c r="C23" s="1">
        <v>440.13</v>
      </c>
      <c r="D23" s="1">
        <v>476.81</v>
      </c>
      <c r="E23" s="1">
        <v>513.48</v>
      </c>
      <c r="F23" s="192" t="s">
        <v>10</v>
      </c>
      <c r="G23" s="192"/>
      <c r="H23" s="192"/>
      <c r="I23" s="192"/>
      <c r="J23" s="33"/>
    </row>
    <row r="24" spans="1:10" ht="23.25" customHeight="1">
      <c r="A24" s="19" t="s">
        <v>65</v>
      </c>
      <c r="B24" s="1">
        <v>31.24</v>
      </c>
      <c r="C24" s="1">
        <f>B24+F24</f>
        <v>34.36</v>
      </c>
      <c r="D24" s="1">
        <f>C24+G24</f>
        <v>37.799999999999997</v>
      </c>
      <c r="E24" s="1">
        <f>D24+H24</f>
        <v>41.58</v>
      </c>
      <c r="F24" s="39">
        <f>B24*10%</f>
        <v>3.12</v>
      </c>
      <c r="G24" s="39">
        <f>C24*10%</f>
        <v>3.44</v>
      </c>
      <c r="H24" s="39">
        <f>D24*10%</f>
        <v>3.78</v>
      </c>
      <c r="I24" s="8">
        <v>0.1</v>
      </c>
      <c r="J24" s="31"/>
    </row>
    <row r="25" spans="1:10" ht="23.25" customHeight="1">
      <c r="A25" s="41" t="s">
        <v>2</v>
      </c>
      <c r="B25" s="2">
        <f>SUM(B19:B24)</f>
        <v>995.83</v>
      </c>
      <c r="C25" s="2">
        <f>SUM(C19:C24)</f>
        <v>993.92</v>
      </c>
      <c r="D25" s="2">
        <f t="shared" ref="D25:G25" si="7">SUM(D19:D24)</f>
        <v>1085.99</v>
      </c>
      <c r="E25" s="2">
        <f t="shared" si="7"/>
        <v>1183.58</v>
      </c>
      <c r="F25" s="2">
        <f t="shared" si="7"/>
        <v>50.34</v>
      </c>
      <c r="G25" s="2">
        <f t="shared" si="7"/>
        <v>55.39</v>
      </c>
      <c r="H25" s="2">
        <f>SUM(H19:H24)</f>
        <v>60.92</v>
      </c>
      <c r="I25" s="2"/>
      <c r="J25" s="32"/>
    </row>
    <row r="26" spans="1:10" ht="23.25" customHeight="1">
      <c r="A26" s="42" t="s">
        <v>3</v>
      </c>
      <c r="B26" s="2">
        <f>B17+B25</f>
        <v>8323.24</v>
      </c>
      <c r="C26" s="2">
        <f t="shared" ref="C26:D26" si="8">C17+C25</f>
        <v>9054.07</v>
      </c>
      <c r="D26" s="2">
        <f t="shared" si="8"/>
        <v>9952.15</v>
      </c>
      <c r="E26" s="2">
        <f>E17+E25</f>
        <v>10936.37</v>
      </c>
      <c r="F26" s="2">
        <f>F17+F25</f>
        <v>783.08</v>
      </c>
      <c r="G26" s="2">
        <f t="shared" ref="G26" si="9">G17+G25</f>
        <v>861.4</v>
      </c>
      <c r="H26" s="2">
        <f>H17+H25</f>
        <v>947.55</v>
      </c>
      <c r="I26" s="2"/>
      <c r="J26" s="32"/>
    </row>
    <row r="33" spans="2:3">
      <c r="C33" s="27"/>
    </row>
    <row r="34" spans="2:3">
      <c r="B34">
        <f>8667100/10000</f>
        <v>866.71</v>
      </c>
    </row>
    <row r="37" spans="2:3">
      <c r="B37" s="13">
        <f>B34/B26</f>
        <v>0.1041</v>
      </c>
    </row>
  </sheetData>
  <mergeCells count="14">
    <mergeCell ref="M2:M3"/>
    <mergeCell ref="N2:N3"/>
    <mergeCell ref="O2:O3"/>
    <mergeCell ref="F23:I23"/>
    <mergeCell ref="A1:H1"/>
    <mergeCell ref="K1:M1"/>
    <mergeCell ref="A2:A3"/>
    <mergeCell ref="B2:B3"/>
    <mergeCell ref="C2:C3"/>
    <mergeCell ref="D2:D3"/>
    <mergeCell ref="E2:E3"/>
    <mergeCell ref="I2:I3"/>
    <mergeCell ref="K2:K3"/>
    <mergeCell ref="L2:L3"/>
  </mergeCells>
  <phoneticPr fontId="3" type="noConversion"/>
  <pageMargins left="0.51181102362204722" right="0.35433070866141736" top="0.39370078740157483" bottom="0.43307086614173229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K8" sqref="K8:L10"/>
    </sheetView>
  </sheetViews>
  <sheetFormatPr defaultRowHeight="13.5"/>
  <cols>
    <col min="1" max="1" width="24" customWidth="1"/>
    <col min="2" max="2" width="19.5" style="14" bestFit="1" customWidth="1"/>
    <col min="3" max="5" width="14.75" customWidth="1"/>
    <col min="6" max="6" width="25.875" bestFit="1" customWidth="1"/>
    <col min="7" max="7" width="7.125" style="22" customWidth="1"/>
    <col min="8" max="8" width="23.5" bestFit="1" customWidth="1"/>
    <col min="9" max="12" width="16.25" customWidth="1"/>
  </cols>
  <sheetData>
    <row r="1" spans="1:12" ht="60" customHeight="1">
      <c r="A1" s="199" t="s">
        <v>32</v>
      </c>
      <c r="B1" s="199"/>
      <c r="C1" s="199"/>
      <c r="D1" s="199"/>
      <c r="E1" s="199"/>
      <c r="F1" s="199"/>
      <c r="G1" s="23"/>
      <c r="H1" s="199" t="s">
        <v>33</v>
      </c>
      <c r="I1" s="199"/>
      <c r="J1" s="199"/>
      <c r="K1" s="199"/>
      <c r="L1" s="199"/>
    </row>
    <row r="2" spans="1:12" s="12" customFormat="1" ht="33.75" customHeight="1">
      <c r="A2" s="11" t="s">
        <v>27</v>
      </c>
      <c r="B2" s="11" t="s">
        <v>23</v>
      </c>
      <c r="C2" s="11" t="s">
        <v>24</v>
      </c>
      <c r="D2" s="11" t="s">
        <v>25</v>
      </c>
      <c r="E2" s="11" t="s">
        <v>26</v>
      </c>
      <c r="F2" s="11" t="s">
        <v>28</v>
      </c>
      <c r="G2" s="24"/>
      <c r="H2" s="200" t="s">
        <v>33</v>
      </c>
      <c r="I2" s="201" t="s">
        <v>4</v>
      </c>
      <c r="J2" s="201" t="s">
        <v>5</v>
      </c>
      <c r="K2" s="201" t="s">
        <v>6</v>
      </c>
      <c r="L2" s="201" t="s">
        <v>7</v>
      </c>
    </row>
    <row r="3" spans="1:12" ht="39" customHeight="1">
      <c r="A3" s="10" t="s">
        <v>11</v>
      </c>
      <c r="B3" s="15">
        <v>200</v>
      </c>
      <c r="C3" s="15"/>
      <c r="D3" s="15"/>
      <c r="E3" s="15"/>
      <c r="F3" s="15"/>
      <c r="G3" s="25"/>
      <c r="H3" s="200"/>
      <c r="I3" s="201"/>
      <c r="J3" s="201"/>
      <c r="K3" s="201"/>
      <c r="L3" s="201"/>
    </row>
    <row r="4" spans="1:12" ht="39" customHeight="1">
      <c r="A4" s="10" t="s">
        <v>12</v>
      </c>
      <c r="B4" s="15">
        <v>200</v>
      </c>
      <c r="C4" s="15"/>
      <c r="D4" s="15"/>
      <c r="E4" s="15"/>
      <c r="F4" s="15"/>
      <c r="G4" s="25"/>
      <c r="H4" s="5" t="s">
        <v>41</v>
      </c>
      <c r="I4" s="1">
        <v>80</v>
      </c>
      <c r="J4" s="4"/>
      <c r="K4" s="4"/>
      <c r="L4" s="4"/>
    </row>
    <row r="5" spans="1:12" ht="39" customHeight="1">
      <c r="A5" s="10" t="s">
        <v>13</v>
      </c>
      <c r="B5" s="15">
        <v>200</v>
      </c>
      <c r="C5" s="15"/>
      <c r="D5" s="15"/>
      <c r="E5" s="15"/>
      <c r="F5" s="15"/>
      <c r="G5" s="25"/>
      <c r="H5" s="5" t="s">
        <v>39</v>
      </c>
      <c r="I5" s="1">
        <v>4920</v>
      </c>
      <c r="J5" s="4"/>
      <c r="K5" s="4"/>
      <c r="L5" s="4"/>
    </row>
    <row r="6" spans="1:12" ht="39" customHeight="1">
      <c r="A6" s="10" t="s">
        <v>14</v>
      </c>
      <c r="B6" s="15">
        <v>866.71</v>
      </c>
      <c r="C6" s="15">
        <f>收入!C26*收入!B37</f>
        <v>942.53</v>
      </c>
      <c r="D6" s="15">
        <f>收入!D26*收入!B37</f>
        <v>1036.02</v>
      </c>
      <c r="E6" s="15">
        <f>收入!E26*收入!B37</f>
        <v>1138.48</v>
      </c>
      <c r="F6" s="16" t="s">
        <v>29</v>
      </c>
      <c r="G6" s="26"/>
      <c r="H6" s="5" t="s">
        <v>40</v>
      </c>
      <c r="I6" s="1">
        <v>4000</v>
      </c>
      <c r="J6" s="4"/>
      <c r="K6" s="4"/>
      <c r="L6" s="4"/>
    </row>
    <row r="7" spans="1:12" ht="39" customHeight="1">
      <c r="A7" s="10" t="s">
        <v>15</v>
      </c>
      <c r="B7" s="15">
        <v>125</v>
      </c>
      <c r="C7" s="15"/>
      <c r="D7" s="15"/>
      <c r="E7" s="15"/>
      <c r="F7" s="15"/>
      <c r="G7" s="25"/>
      <c r="H7" s="5" t="s">
        <v>37</v>
      </c>
      <c r="I7" s="1">
        <v>20</v>
      </c>
      <c r="J7" s="4"/>
      <c r="K7" s="4"/>
      <c r="L7" s="4"/>
    </row>
    <row r="8" spans="1:12" ht="39" customHeight="1">
      <c r="A8" s="17" t="s">
        <v>16</v>
      </c>
      <c r="B8" s="18">
        <v>141</v>
      </c>
      <c r="C8" s="15"/>
      <c r="D8" s="15"/>
      <c r="E8" s="15"/>
      <c r="F8" s="15" t="s">
        <v>31</v>
      </c>
      <c r="G8" s="25"/>
      <c r="H8" s="21" t="s">
        <v>38</v>
      </c>
      <c r="I8" s="7">
        <f>SUM(I4:I7)</f>
        <v>9020</v>
      </c>
      <c r="J8" s="15"/>
      <c r="K8" s="15"/>
      <c r="L8" s="15"/>
    </row>
    <row r="9" spans="1:12" ht="39" customHeight="1">
      <c r="A9" s="9" t="s">
        <v>17</v>
      </c>
      <c r="B9" s="15">
        <v>2120.86</v>
      </c>
      <c r="C9" s="15"/>
      <c r="D9" s="15"/>
      <c r="E9" s="15"/>
      <c r="F9" s="15"/>
      <c r="G9" s="25"/>
      <c r="H9" s="25"/>
      <c r="I9" s="25"/>
      <c r="J9" s="25"/>
      <c r="K9" s="25"/>
      <c r="L9" s="25"/>
    </row>
    <row r="10" spans="1:12" ht="39" customHeight="1">
      <c r="A10" s="10" t="s">
        <v>18</v>
      </c>
      <c r="B10" s="15">
        <v>1000</v>
      </c>
      <c r="C10" s="15"/>
      <c r="D10" s="15"/>
      <c r="E10" s="15"/>
      <c r="F10" s="15"/>
      <c r="G10" s="25"/>
      <c r="H10" s="25"/>
      <c r="I10" s="25"/>
      <c r="J10" s="25"/>
      <c r="K10" s="25"/>
      <c r="L10" s="25"/>
    </row>
    <row r="11" spans="1:12" ht="39" customHeight="1">
      <c r="A11" s="9" t="s">
        <v>19</v>
      </c>
      <c r="B11" s="15">
        <v>312</v>
      </c>
      <c r="C11" s="15"/>
      <c r="D11" s="15"/>
      <c r="E11" s="15"/>
      <c r="F11" s="15"/>
      <c r="G11" s="25"/>
      <c r="H11" s="25"/>
      <c r="I11" s="25"/>
      <c r="J11" s="25"/>
      <c r="K11" s="25"/>
      <c r="L11" s="25"/>
    </row>
    <row r="12" spans="1:12" ht="39" customHeight="1">
      <c r="A12" s="10" t="s">
        <v>20</v>
      </c>
      <c r="B12" s="15">
        <v>300</v>
      </c>
      <c r="C12" s="15"/>
      <c r="D12" s="15"/>
      <c r="E12" s="15"/>
      <c r="F12" s="15"/>
      <c r="G12" s="25"/>
      <c r="H12" s="25"/>
      <c r="I12" s="25"/>
      <c r="J12" s="25"/>
      <c r="K12" s="25"/>
      <c r="L12" s="25"/>
    </row>
    <row r="13" spans="1:12" ht="39" customHeight="1">
      <c r="A13" s="10" t="s">
        <v>21</v>
      </c>
      <c r="B13" s="15">
        <v>20</v>
      </c>
      <c r="C13" s="15"/>
      <c r="D13" s="15"/>
      <c r="E13" s="15"/>
      <c r="F13" s="15"/>
      <c r="G13" s="25"/>
      <c r="H13" s="25"/>
      <c r="I13" s="25"/>
      <c r="J13" s="25"/>
      <c r="K13" s="25"/>
      <c r="L13" s="25"/>
    </row>
    <row r="14" spans="1:12" ht="39" customHeight="1">
      <c r="A14" s="10" t="s">
        <v>22</v>
      </c>
      <c r="B14" s="15">
        <v>135</v>
      </c>
      <c r="C14" s="15">
        <v>135</v>
      </c>
      <c r="D14" s="15">
        <v>135</v>
      </c>
      <c r="E14" s="15">
        <v>135</v>
      </c>
      <c r="F14" s="15"/>
      <c r="G14" s="25"/>
      <c r="H14" s="25"/>
      <c r="I14" s="25"/>
      <c r="J14" s="25"/>
      <c r="K14" s="25"/>
      <c r="L14" s="25"/>
    </row>
    <row r="15" spans="1:12" ht="30" customHeight="1">
      <c r="A15" s="10" t="s">
        <v>30</v>
      </c>
      <c r="B15" s="15">
        <f>SUM(B3:B14)</f>
        <v>5620.57</v>
      </c>
      <c r="C15" s="15"/>
      <c r="D15" s="15"/>
      <c r="E15" s="15"/>
      <c r="F15" s="15"/>
      <c r="G15" s="25"/>
      <c r="H15" s="25"/>
      <c r="I15" s="25"/>
      <c r="J15" s="25"/>
      <c r="K15" s="25"/>
      <c r="L15" s="25"/>
    </row>
  </sheetData>
  <mergeCells count="7">
    <mergeCell ref="A1:F1"/>
    <mergeCell ref="H1:L1"/>
    <mergeCell ref="H2:H3"/>
    <mergeCell ref="I2:I3"/>
    <mergeCell ref="J2:J3"/>
    <mergeCell ref="K2:K3"/>
    <mergeCell ref="L2:L3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view="pageBreakPreview" zoomScaleSheetLayoutView="100" workbookViewId="0">
      <pane xSplit="1" ySplit="3" topLeftCell="B4" activePane="bottomRight" state="frozen"/>
      <selection activeCell="K8" sqref="K8:L10"/>
      <selection pane="topRight" activeCell="K8" sqref="K8:L10"/>
      <selection pane="bottomLeft" activeCell="K8" sqref="K8:L10"/>
      <selection pane="bottomRight" activeCell="K8" sqref="K8:L10"/>
    </sheetView>
  </sheetViews>
  <sheetFormatPr defaultRowHeight="13.5"/>
  <cols>
    <col min="1" max="1" width="39.375" customWidth="1"/>
    <col min="2" max="3" width="14.75" customWidth="1"/>
    <col min="4" max="5" width="9.75" hidden="1" customWidth="1"/>
    <col min="6" max="6" width="13.875" customWidth="1"/>
    <col min="7" max="8" width="8.125" hidden="1" customWidth="1"/>
    <col min="9" max="9" width="13.25" customWidth="1"/>
    <col min="10" max="10" width="14.5" style="22" customWidth="1"/>
    <col min="11" max="11" width="39.25" customWidth="1"/>
    <col min="12" max="13" width="18.75" customWidth="1"/>
    <col min="14" max="14" width="14.375" hidden="1" customWidth="1"/>
    <col min="15" max="15" width="13.625" hidden="1" customWidth="1"/>
  </cols>
  <sheetData>
    <row r="1" spans="1:18" ht="61.5" customHeight="1">
      <c r="A1" s="187" t="s">
        <v>42</v>
      </c>
      <c r="B1" s="187"/>
      <c r="C1" s="187"/>
      <c r="D1" s="187"/>
      <c r="E1" s="187"/>
      <c r="F1" s="187"/>
      <c r="G1" s="187"/>
      <c r="H1" s="187"/>
      <c r="I1" s="28"/>
      <c r="J1" s="34"/>
      <c r="K1" s="188" t="s">
        <v>43</v>
      </c>
      <c r="L1" s="189"/>
      <c r="M1" s="189"/>
      <c r="N1" s="30"/>
      <c r="O1" s="30"/>
      <c r="P1" s="30"/>
      <c r="Q1" s="30"/>
      <c r="R1" s="30"/>
    </row>
    <row r="2" spans="1:18" s="49" customFormat="1" ht="19.5" customHeight="1">
      <c r="A2" s="205" t="s">
        <v>0</v>
      </c>
      <c r="B2" s="202" t="s">
        <v>69</v>
      </c>
      <c r="C2" s="202" t="s">
        <v>66</v>
      </c>
      <c r="D2" s="202" t="s">
        <v>67</v>
      </c>
      <c r="E2" s="202" t="s">
        <v>68</v>
      </c>
      <c r="F2" s="47">
        <v>2017</v>
      </c>
      <c r="G2" s="47">
        <v>2018</v>
      </c>
      <c r="H2" s="47">
        <v>2019</v>
      </c>
      <c r="I2" s="207" t="s">
        <v>70</v>
      </c>
      <c r="J2" s="48"/>
      <c r="K2" s="208" t="s">
        <v>36</v>
      </c>
      <c r="L2" s="209" t="s">
        <v>69</v>
      </c>
      <c r="M2" s="202" t="s">
        <v>66</v>
      </c>
      <c r="N2" s="202" t="s">
        <v>6</v>
      </c>
      <c r="O2" s="202" t="s">
        <v>7</v>
      </c>
    </row>
    <row r="3" spans="1:18" s="49" customFormat="1" ht="19.5" customHeight="1">
      <c r="A3" s="206"/>
      <c r="B3" s="203"/>
      <c r="C3" s="203"/>
      <c r="D3" s="203"/>
      <c r="E3" s="203"/>
      <c r="F3" s="50" t="s">
        <v>8</v>
      </c>
      <c r="G3" s="50" t="s">
        <v>8</v>
      </c>
      <c r="H3" s="50" t="s">
        <v>8</v>
      </c>
      <c r="I3" s="207"/>
      <c r="J3" s="48"/>
      <c r="K3" s="208"/>
      <c r="L3" s="210"/>
      <c r="M3" s="203"/>
      <c r="N3" s="203"/>
      <c r="O3" s="203"/>
    </row>
    <row r="4" spans="1:18" s="49" customFormat="1" ht="25.5" customHeight="1">
      <c r="A4" s="46" t="s">
        <v>46</v>
      </c>
      <c r="B4" s="51">
        <v>1062.4000000000001</v>
      </c>
      <c r="C4" s="72">
        <v>1721.74</v>
      </c>
      <c r="D4" s="72">
        <f t="shared" ref="C4:E15" si="0">C4+G4</f>
        <v>1893.91</v>
      </c>
      <c r="E4" s="72">
        <f t="shared" si="0"/>
        <v>2083.3000000000002</v>
      </c>
      <c r="F4" s="73">
        <f>C4-B4-B5</f>
        <v>156.52000000000001</v>
      </c>
      <c r="G4" s="73">
        <f t="shared" ref="F4:H15" si="1">C4*10%</f>
        <v>172.17</v>
      </c>
      <c r="H4" s="73">
        <f t="shared" si="1"/>
        <v>189.39</v>
      </c>
      <c r="I4" s="74">
        <v>0.1</v>
      </c>
      <c r="J4" s="54"/>
      <c r="K4" s="46" t="s">
        <v>34</v>
      </c>
      <c r="L4" s="55">
        <v>9000</v>
      </c>
      <c r="M4" s="56">
        <v>9000</v>
      </c>
      <c r="N4" s="56">
        <v>9000</v>
      </c>
      <c r="O4" s="56">
        <v>9000</v>
      </c>
    </row>
    <row r="5" spans="1:18" s="49" customFormat="1" ht="25.5" customHeight="1">
      <c r="A5" s="46" t="s">
        <v>47</v>
      </c>
      <c r="B5" s="51">
        <v>502.82</v>
      </c>
      <c r="C5" s="72"/>
      <c r="D5" s="72">
        <f t="shared" si="0"/>
        <v>0</v>
      </c>
      <c r="E5" s="72">
        <f t="shared" si="0"/>
        <v>0</v>
      </c>
      <c r="F5" s="73"/>
      <c r="G5" s="73"/>
      <c r="H5" s="73"/>
      <c r="I5" s="74"/>
      <c r="J5" s="54"/>
      <c r="K5" s="46" t="s">
        <v>35</v>
      </c>
      <c r="L5" s="55">
        <v>20</v>
      </c>
      <c r="M5" s="56">
        <v>330</v>
      </c>
      <c r="N5" s="56">
        <v>360</v>
      </c>
      <c r="O5" s="56">
        <v>390</v>
      </c>
    </row>
    <row r="6" spans="1:18" s="49" customFormat="1" ht="25.5" customHeight="1">
      <c r="A6" s="46" t="s">
        <v>48</v>
      </c>
      <c r="B6" s="51">
        <v>1347.32</v>
      </c>
      <c r="C6" s="51">
        <f t="shared" si="0"/>
        <v>1482.05</v>
      </c>
      <c r="D6" s="51">
        <f t="shared" si="0"/>
        <v>1630.26</v>
      </c>
      <c r="E6" s="51">
        <f t="shared" si="0"/>
        <v>1793.29</v>
      </c>
      <c r="F6" s="52">
        <f t="shared" si="1"/>
        <v>134.72999999999999</v>
      </c>
      <c r="G6" s="52">
        <f t="shared" si="1"/>
        <v>148.21</v>
      </c>
      <c r="H6" s="52">
        <f t="shared" si="1"/>
        <v>163.03</v>
      </c>
      <c r="I6" s="53">
        <v>0.1</v>
      </c>
      <c r="J6" s="54"/>
      <c r="K6" s="57" t="s">
        <v>44</v>
      </c>
      <c r="L6" s="58">
        <f t="shared" ref="L6:O6" si="2">SUM(L4:L5)</f>
        <v>9020</v>
      </c>
      <c r="M6" s="59">
        <f t="shared" si="2"/>
        <v>9330</v>
      </c>
      <c r="N6" s="56">
        <f t="shared" si="2"/>
        <v>9360</v>
      </c>
      <c r="O6" s="56">
        <f t="shared" si="2"/>
        <v>9390</v>
      </c>
    </row>
    <row r="7" spans="1:18" s="49" customFormat="1" ht="25.5" customHeight="1">
      <c r="A7" s="46" t="s">
        <v>49</v>
      </c>
      <c r="B7" s="51">
        <v>156.22999999999999</v>
      </c>
      <c r="C7" s="51">
        <f t="shared" si="0"/>
        <v>171.85</v>
      </c>
      <c r="D7" s="51">
        <f t="shared" si="0"/>
        <v>189.04</v>
      </c>
      <c r="E7" s="51">
        <f t="shared" si="0"/>
        <v>207.94</v>
      </c>
      <c r="F7" s="52">
        <f t="shared" si="1"/>
        <v>15.62</v>
      </c>
      <c r="G7" s="52">
        <f t="shared" si="1"/>
        <v>17.190000000000001</v>
      </c>
      <c r="H7" s="52">
        <f t="shared" si="1"/>
        <v>18.899999999999999</v>
      </c>
      <c r="I7" s="53">
        <v>0.1</v>
      </c>
      <c r="J7" s="54"/>
      <c r="M7" s="60"/>
      <c r="N7" s="60"/>
      <c r="O7" s="60"/>
    </row>
    <row r="8" spans="1:18" s="49" customFormat="1" ht="25.5" customHeight="1">
      <c r="A8" s="46" t="s">
        <v>50</v>
      </c>
      <c r="B8" s="51">
        <v>20.39</v>
      </c>
      <c r="C8" s="51">
        <f t="shared" si="0"/>
        <v>22.43</v>
      </c>
      <c r="D8" s="51">
        <f t="shared" si="0"/>
        <v>24.67</v>
      </c>
      <c r="E8" s="51">
        <f t="shared" si="0"/>
        <v>27.14</v>
      </c>
      <c r="F8" s="52">
        <f t="shared" si="1"/>
        <v>2.04</v>
      </c>
      <c r="G8" s="52">
        <f t="shared" si="1"/>
        <v>2.2400000000000002</v>
      </c>
      <c r="H8" s="52">
        <f t="shared" si="1"/>
        <v>2.4700000000000002</v>
      </c>
      <c r="I8" s="53">
        <v>0.1</v>
      </c>
      <c r="J8" s="54"/>
      <c r="K8" s="61" t="s">
        <v>45</v>
      </c>
      <c r="L8" s="62"/>
      <c r="M8" s="62"/>
      <c r="N8" s="60"/>
      <c r="O8" s="60"/>
    </row>
    <row r="9" spans="1:18" s="49" customFormat="1" ht="25.5" customHeight="1">
      <c r="A9" s="46" t="s">
        <v>51</v>
      </c>
      <c r="B9" s="51">
        <v>439.9</v>
      </c>
      <c r="C9" s="51">
        <f t="shared" si="0"/>
        <v>483.89</v>
      </c>
      <c r="D9" s="51">
        <f t="shared" si="0"/>
        <v>532.28</v>
      </c>
      <c r="E9" s="51">
        <f t="shared" si="0"/>
        <v>585.51</v>
      </c>
      <c r="F9" s="52">
        <f t="shared" si="1"/>
        <v>43.99</v>
      </c>
      <c r="G9" s="52">
        <f t="shared" si="1"/>
        <v>48.39</v>
      </c>
      <c r="H9" s="52">
        <f t="shared" si="1"/>
        <v>53.23</v>
      </c>
      <c r="I9" s="53">
        <v>0.1</v>
      </c>
      <c r="J9" s="54"/>
      <c r="K9" s="63"/>
      <c r="L9" s="63"/>
      <c r="M9" s="63"/>
    </row>
    <row r="10" spans="1:18" s="49" customFormat="1" ht="25.5" customHeight="1">
      <c r="A10" s="46" t="s">
        <v>52</v>
      </c>
      <c r="B10" s="51">
        <v>991.4</v>
      </c>
      <c r="C10" s="51">
        <f t="shared" si="0"/>
        <v>1090.54</v>
      </c>
      <c r="D10" s="51">
        <f t="shared" si="0"/>
        <v>1199.5899999999999</v>
      </c>
      <c r="E10" s="51">
        <f t="shared" si="0"/>
        <v>1319.55</v>
      </c>
      <c r="F10" s="52">
        <f t="shared" si="1"/>
        <v>99.14</v>
      </c>
      <c r="G10" s="52">
        <f t="shared" si="1"/>
        <v>109.05</v>
      </c>
      <c r="H10" s="52">
        <f t="shared" si="1"/>
        <v>119.96</v>
      </c>
      <c r="I10" s="53">
        <v>0.1</v>
      </c>
      <c r="J10" s="54"/>
    </row>
    <row r="11" spans="1:18" s="49" customFormat="1" ht="25.5" customHeight="1">
      <c r="A11" s="46" t="s">
        <v>53</v>
      </c>
      <c r="B11" s="51">
        <v>161.16999999999999</v>
      </c>
      <c r="C11" s="51">
        <f t="shared" si="0"/>
        <v>177.29</v>
      </c>
      <c r="D11" s="51">
        <f t="shared" si="0"/>
        <v>195.02</v>
      </c>
      <c r="E11" s="51">
        <f t="shared" si="0"/>
        <v>214.52</v>
      </c>
      <c r="F11" s="52">
        <f t="shared" si="1"/>
        <v>16.12</v>
      </c>
      <c r="G11" s="52">
        <f t="shared" si="1"/>
        <v>17.73</v>
      </c>
      <c r="H11" s="52">
        <f t="shared" si="1"/>
        <v>19.5</v>
      </c>
      <c r="I11" s="53">
        <v>0.1</v>
      </c>
      <c r="J11" s="54"/>
      <c r="K11" s="71"/>
    </row>
    <row r="12" spans="1:18" s="49" customFormat="1" ht="25.5" customHeight="1">
      <c r="A12" s="46" t="s">
        <v>54</v>
      </c>
      <c r="B12" s="51">
        <v>2268.31</v>
      </c>
      <c r="C12" s="51">
        <f t="shared" si="0"/>
        <v>2495.14</v>
      </c>
      <c r="D12" s="51">
        <f t="shared" si="0"/>
        <v>2744.65</v>
      </c>
      <c r="E12" s="51">
        <f t="shared" si="0"/>
        <v>3019.12</v>
      </c>
      <c r="F12" s="52">
        <f t="shared" si="1"/>
        <v>226.83</v>
      </c>
      <c r="G12" s="52">
        <f t="shared" si="1"/>
        <v>249.51</v>
      </c>
      <c r="H12" s="52">
        <f t="shared" si="1"/>
        <v>274.47000000000003</v>
      </c>
      <c r="I12" s="53">
        <v>0.1</v>
      </c>
      <c r="J12" s="54"/>
    </row>
    <row r="13" spans="1:18" s="49" customFormat="1" ht="25.5" customHeight="1">
      <c r="A13" s="46" t="s">
        <v>55</v>
      </c>
      <c r="B13" s="51">
        <v>21.12</v>
      </c>
      <c r="C13" s="51">
        <f t="shared" si="0"/>
        <v>23.23</v>
      </c>
      <c r="D13" s="51">
        <f t="shared" si="0"/>
        <v>25.55</v>
      </c>
      <c r="E13" s="51">
        <f t="shared" si="0"/>
        <v>28.11</v>
      </c>
      <c r="F13" s="52">
        <f t="shared" si="1"/>
        <v>2.11</v>
      </c>
      <c r="G13" s="52">
        <f t="shared" si="1"/>
        <v>2.3199999999999998</v>
      </c>
      <c r="H13" s="52">
        <f t="shared" si="1"/>
        <v>2.56</v>
      </c>
      <c r="I13" s="53">
        <v>0.1</v>
      </c>
      <c r="J13" s="54"/>
      <c r="K13" s="71"/>
    </row>
    <row r="14" spans="1:18" s="49" customFormat="1" ht="25.5" customHeight="1">
      <c r="A14" s="46" t="s">
        <v>56</v>
      </c>
      <c r="B14" s="51">
        <v>1.19</v>
      </c>
      <c r="C14" s="51">
        <f t="shared" si="0"/>
        <v>1.31</v>
      </c>
      <c r="D14" s="51">
        <f t="shared" si="0"/>
        <v>1.44</v>
      </c>
      <c r="E14" s="51">
        <f t="shared" si="0"/>
        <v>1.58</v>
      </c>
      <c r="F14" s="52">
        <f t="shared" si="1"/>
        <v>0.12</v>
      </c>
      <c r="G14" s="52">
        <f t="shared" si="1"/>
        <v>0.13</v>
      </c>
      <c r="H14" s="52">
        <f t="shared" si="1"/>
        <v>0.14000000000000001</v>
      </c>
      <c r="I14" s="53">
        <v>0.1</v>
      </c>
      <c r="J14" s="54"/>
    </row>
    <row r="15" spans="1:18" s="49" customFormat="1" ht="25.5" customHeight="1">
      <c r="A15" s="46" t="s">
        <v>57</v>
      </c>
      <c r="B15" s="51">
        <v>355.16</v>
      </c>
      <c r="C15" s="51">
        <f t="shared" si="0"/>
        <v>390.68</v>
      </c>
      <c r="D15" s="51">
        <f t="shared" si="0"/>
        <v>429.75</v>
      </c>
      <c r="E15" s="51">
        <f t="shared" si="0"/>
        <v>472.73</v>
      </c>
      <c r="F15" s="52">
        <f>B15*10%</f>
        <v>35.520000000000003</v>
      </c>
      <c r="G15" s="52">
        <f t="shared" si="1"/>
        <v>39.07</v>
      </c>
      <c r="H15" s="52">
        <f t="shared" si="1"/>
        <v>42.98</v>
      </c>
      <c r="I15" s="53">
        <v>0.1</v>
      </c>
      <c r="J15" s="54"/>
    </row>
    <row r="16" spans="1:18" s="49" customFormat="1" ht="25.5" customHeight="1">
      <c r="A16" s="46" t="s">
        <v>58</v>
      </c>
      <c r="B16" s="51"/>
      <c r="C16" s="51"/>
      <c r="D16" s="51"/>
      <c r="E16" s="51"/>
      <c r="F16" s="52"/>
      <c r="G16" s="52"/>
      <c r="H16" s="52"/>
      <c r="I16" s="53"/>
      <c r="J16" s="54"/>
    </row>
    <row r="17" spans="1:10" s="49" customFormat="1" ht="25.5" customHeight="1">
      <c r="A17" s="64" t="s">
        <v>1</v>
      </c>
      <c r="B17" s="65">
        <f>SUM(B4:B16)</f>
        <v>7327.41</v>
      </c>
      <c r="C17" s="65">
        <f>SUM(C4:C16)</f>
        <v>8060.15</v>
      </c>
      <c r="D17" s="65">
        <f t="shared" ref="D17:E17" si="3">SUM(D4:D16)</f>
        <v>8866.16</v>
      </c>
      <c r="E17" s="65">
        <f t="shared" si="3"/>
        <v>9752.7900000000009</v>
      </c>
      <c r="F17" s="65">
        <f>SUM(F4:F16)</f>
        <v>732.74</v>
      </c>
      <c r="G17" s="65">
        <f t="shared" ref="G17:H17" si="4">SUM(G4:G16)</f>
        <v>806.01</v>
      </c>
      <c r="H17" s="65">
        <f t="shared" si="4"/>
        <v>886.63</v>
      </c>
      <c r="I17" s="65"/>
      <c r="J17" s="66"/>
    </row>
    <row r="18" spans="1:10" s="49" customFormat="1" ht="25.5" customHeight="1">
      <c r="A18" s="46" t="s">
        <v>59</v>
      </c>
      <c r="B18" s="67"/>
      <c r="C18" s="51"/>
      <c r="D18" s="51"/>
      <c r="E18" s="51"/>
      <c r="F18" s="52"/>
      <c r="G18" s="52"/>
      <c r="H18" s="52"/>
      <c r="I18" s="53"/>
      <c r="J18" s="54"/>
    </row>
    <row r="19" spans="1:10" s="49" customFormat="1" ht="25.5" customHeight="1">
      <c r="A19" s="46" t="s">
        <v>72</v>
      </c>
      <c r="B19" s="51">
        <v>243.69</v>
      </c>
      <c r="C19" s="51">
        <f t="shared" ref="C19:E22" si="5">B19+F19</f>
        <v>268.06</v>
      </c>
      <c r="D19" s="51">
        <f t="shared" si="5"/>
        <v>294.87</v>
      </c>
      <c r="E19" s="51">
        <f t="shared" si="5"/>
        <v>324.36</v>
      </c>
      <c r="F19" s="52">
        <f t="shared" ref="F19:H22" si="6">B19*10%</f>
        <v>24.37</v>
      </c>
      <c r="G19" s="52">
        <f t="shared" si="6"/>
        <v>26.81</v>
      </c>
      <c r="H19" s="52">
        <f t="shared" si="6"/>
        <v>29.49</v>
      </c>
      <c r="I19" s="53">
        <v>0.1</v>
      </c>
      <c r="J19" s="54"/>
    </row>
    <row r="20" spans="1:10" s="49" customFormat="1" ht="25.5" customHeight="1">
      <c r="A20" s="46" t="s">
        <v>73</v>
      </c>
      <c r="B20" s="51">
        <v>113.33</v>
      </c>
      <c r="C20" s="51">
        <f t="shared" si="5"/>
        <v>124.66</v>
      </c>
      <c r="D20" s="51">
        <f t="shared" si="5"/>
        <v>137.13</v>
      </c>
      <c r="E20" s="51">
        <f t="shared" si="5"/>
        <v>150.84</v>
      </c>
      <c r="F20" s="52">
        <f t="shared" si="6"/>
        <v>11.33</v>
      </c>
      <c r="G20" s="52">
        <f t="shared" si="6"/>
        <v>12.47</v>
      </c>
      <c r="H20" s="52">
        <f t="shared" si="6"/>
        <v>13.71</v>
      </c>
      <c r="I20" s="53">
        <v>0.1</v>
      </c>
      <c r="J20" s="54"/>
    </row>
    <row r="21" spans="1:10" s="49" customFormat="1" ht="25.5" customHeight="1">
      <c r="A21" s="46" t="s">
        <v>74</v>
      </c>
      <c r="B21" s="51">
        <v>33.97</v>
      </c>
      <c r="C21" s="51">
        <f t="shared" si="5"/>
        <v>37.369999999999997</v>
      </c>
      <c r="D21" s="51">
        <f t="shared" si="5"/>
        <v>41.11</v>
      </c>
      <c r="E21" s="51">
        <f t="shared" si="5"/>
        <v>45.22</v>
      </c>
      <c r="F21" s="52">
        <f t="shared" si="6"/>
        <v>3.4</v>
      </c>
      <c r="G21" s="52">
        <f t="shared" si="6"/>
        <v>3.74</v>
      </c>
      <c r="H21" s="52">
        <f t="shared" si="6"/>
        <v>4.1100000000000003</v>
      </c>
      <c r="I21" s="53">
        <v>0.1</v>
      </c>
      <c r="J21" s="54"/>
    </row>
    <row r="22" spans="1:10" s="49" customFormat="1" ht="25.5" customHeight="1">
      <c r="A22" s="46" t="s">
        <v>75</v>
      </c>
      <c r="B22" s="51">
        <v>81.22</v>
      </c>
      <c r="C22" s="51">
        <f t="shared" si="5"/>
        <v>89.34</v>
      </c>
      <c r="D22" s="51">
        <f t="shared" si="5"/>
        <v>98.27</v>
      </c>
      <c r="E22" s="51">
        <f t="shared" si="5"/>
        <v>108.1</v>
      </c>
      <c r="F22" s="52">
        <f t="shared" si="6"/>
        <v>8.1199999999999992</v>
      </c>
      <c r="G22" s="52">
        <f t="shared" si="6"/>
        <v>8.93</v>
      </c>
      <c r="H22" s="52">
        <f t="shared" si="6"/>
        <v>9.83</v>
      </c>
      <c r="I22" s="53">
        <v>0.1</v>
      </c>
      <c r="J22" s="54"/>
    </row>
    <row r="23" spans="1:10" s="49" customFormat="1" ht="37.5">
      <c r="A23" s="70" t="s">
        <v>71</v>
      </c>
      <c r="B23" s="51">
        <v>492.38</v>
      </c>
      <c r="C23" s="51">
        <v>440.13</v>
      </c>
      <c r="D23" s="51">
        <v>476.81</v>
      </c>
      <c r="E23" s="51">
        <v>513.48</v>
      </c>
      <c r="F23" s="204" t="s">
        <v>10</v>
      </c>
      <c r="G23" s="204"/>
      <c r="H23" s="204"/>
      <c r="I23" s="204"/>
      <c r="J23" s="68"/>
    </row>
    <row r="24" spans="1:10" s="49" customFormat="1" ht="25.5" customHeight="1">
      <c r="A24" s="46" t="s">
        <v>65</v>
      </c>
      <c r="B24" s="51">
        <v>31.24</v>
      </c>
      <c r="C24" s="51">
        <f>B24+F24</f>
        <v>34.36</v>
      </c>
      <c r="D24" s="51">
        <f>C24+G24</f>
        <v>37.799999999999997</v>
      </c>
      <c r="E24" s="51">
        <f>D24+H24</f>
        <v>41.58</v>
      </c>
      <c r="F24" s="52">
        <f>B24*10%</f>
        <v>3.12</v>
      </c>
      <c r="G24" s="52">
        <f>C24*10%</f>
        <v>3.44</v>
      </c>
      <c r="H24" s="52">
        <f>D24*10%</f>
        <v>3.78</v>
      </c>
      <c r="I24" s="53">
        <v>0.1</v>
      </c>
      <c r="J24" s="54"/>
    </row>
    <row r="25" spans="1:10" s="49" customFormat="1" ht="25.5" customHeight="1">
      <c r="A25" s="64" t="s">
        <v>2</v>
      </c>
      <c r="B25" s="65">
        <f>SUM(B19:B24)</f>
        <v>995.83</v>
      </c>
      <c r="C25" s="65">
        <f>SUM(C19:C24)</f>
        <v>993.92</v>
      </c>
      <c r="D25" s="65">
        <f t="shared" ref="D25:G25" si="7">SUM(D19:D24)</f>
        <v>1085.99</v>
      </c>
      <c r="E25" s="65">
        <f t="shared" si="7"/>
        <v>1183.58</v>
      </c>
      <c r="F25" s="65">
        <f t="shared" si="7"/>
        <v>50.34</v>
      </c>
      <c r="G25" s="65">
        <f t="shared" si="7"/>
        <v>55.39</v>
      </c>
      <c r="H25" s="65">
        <f>SUM(H19:H24)</f>
        <v>60.92</v>
      </c>
      <c r="I25" s="65"/>
      <c r="J25" s="66"/>
    </row>
    <row r="26" spans="1:10" s="49" customFormat="1" ht="25.5" customHeight="1">
      <c r="A26" s="69" t="s">
        <v>3</v>
      </c>
      <c r="B26" s="65">
        <f>B17+B25</f>
        <v>8323.24</v>
      </c>
      <c r="C26" s="65">
        <f t="shared" ref="C26:D26" si="8">C17+C25</f>
        <v>9054.07</v>
      </c>
      <c r="D26" s="65">
        <f t="shared" si="8"/>
        <v>9952.15</v>
      </c>
      <c r="E26" s="65">
        <f>E17+E25</f>
        <v>10936.37</v>
      </c>
      <c r="F26" s="65">
        <f>F17+F25</f>
        <v>783.08</v>
      </c>
      <c r="G26" s="65">
        <f t="shared" ref="G26" si="9">G17+G25</f>
        <v>861.4</v>
      </c>
      <c r="H26" s="65">
        <f>H17+H25</f>
        <v>947.55</v>
      </c>
      <c r="I26" s="65"/>
      <c r="J26" s="66"/>
    </row>
    <row r="30" spans="1:10">
      <c r="B30" s="84"/>
      <c r="C30" s="83"/>
    </row>
    <row r="33" spans="2:3">
      <c r="C33" s="27"/>
    </row>
    <row r="37" spans="2:3">
      <c r="B37" s="13">
        <f>B34/B26</f>
        <v>0</v>
      </c>
    </row>
  </sheetData>
  <mergeCells count="14">
    <mergeCell ref="M2:M3"/>
    <mergeCell ref="N2:N3"/>
    <mergeCell ref="O2:O3"/>
    <mergeCell ref="F23:I23"/>
    <mergeCell ref="A1:H1"/>
    <mergeCell ref="K1:M1"/>
    <mergeCell ref="A2:A3"/>
    <mergeCell ref="B2:B3"/>
    <mergeCell ref="C2:C3"/>
    <mergeCell ref="D2:D3"/>
    <mergeCell ref="E2:E3"/>
    <mergeCell ref="I2:I3"/>
    <mergeCell ref="K2:K3"/>
    <mergeCell ref="L2:L3"/>
  </mergeCells>
  <phoneticPr fontId="3" type="noConversion"/>
  <pageMargins left="0.59055118110236227" right="0.35433070866141736" top="0.74803149606299213" bottom="0.43307086614173229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view="pageBreakPreview" zoomScaleSheetLayoutView="100" workbookViewId="0">
      <pane xSplit="1" ySplit="3" topLeftCell="B4" activePane="bottomRight" state="frozen"/>
      <selection activeCell="K8" sqref="K8:L10"/>
      <selection pane="topRight" activeCell="K8" sqref="K8:L10"/>
      <selection pane="bottomLeft" activeCell="K8" sqref="K8:L10"/>
      <selection pane="bottomRight" activeCell="K8" sqref="K8:L10"/>
    </sheetView>
  </sheetViews>
  <sheetFormatPr defaultRowHeight="13.5"/>
  <cols>
    <col min="1" max="1" width="39.375" customWidth="1"/>
    <col min="2" max="3" width="14.75" customWidth="1"/>
    <col min="4" max="5" width="9.75" hidden="1" customWidth="1"/>
    <col min="6" max="6" width="13.875" customWidth="1"/>
    <col min="7" max="8" width="8.125" hidden="1" customWidth="1"/>
    <col min="9" max="9" width="13.25" customWidth="1"/>
    <col min="10" max="10" width="13" style="22" customWidth="1"/>
    <col min="11" max="11" width="39.25" customWidth="1"/>
    <col min="12" max="13" width="18.75" customWidth="1"/>
    <col min="14" max="14" width="14.375" hidden="1" customWidth="1"/>
    <col min="15" max="15" width="13.625" hidden="1" customWidth="1"/>
  </cols>
  <sheetData>
    <row r="1" spans="1:18" ht="61.5" customHeight="1">
      <c r="A1" s="187" t="s">
        <v>42</v>
      </c>
      <c r="B1" s="187"/>
      <c r="C1" s="187"/>
      <c r="D1" s="187"/>
      <c r="E1" s="187"/>
      <c r="F1" s="187"/>
      <c r="G1" s="187"/>
      <c r="H1" s="187"/>
      <c r="I1" s="28"/>
      <c r="J1" s="34"/>
      <c r="K1" s="188" t="s">
        <v>43</v>
      </c>
      <c r="L1" s="189"/>
      <c r="M1" s="189"/>
      <c r="N1" s="30"/>
      <c r="O1" s="30"/>
      <c r="P1" s="30"/>
      <c r="Q1" s="30"/>
      <c r="R1" s="30"/>
    </row>
    <row r="2" spans="1:18" s="49" customFormat="1" ht="19.5" customHeight="1">
      <c r="A2" s="205" t="s">
        <v>0</v>
      </c>
      <c r="B2" s="202" t="s">
        <v>69</v>
      </c>
      <c r="C2" s="202" t="s">
        <v>66</v>
      </c>
      <c r="D2" s="202" t="s">
        <v>67</v>
      </c>
      <c r="E2" s="202" t="s">
        <v>68</v>
      </c>
      <c r="F2" s="47">
        <v>2017</v>
      </c>
      <c r="G2" s="47">
        <v>2018</v>
      </c>
      <c r="H2" s="47">
        <v>2019</v>
      </c>
      <c r="I2" s="207" t="s">
        <v>70</v>
      </c>
      <c r="J2" s="48"/>
      <c r="K2" s="208" t="s">
        <v>36</v>
      </c>
      <c r="L2" s="209" t="s">
        <v>69</v>
      </c>
      <c r="M2" s="202" t="s">
        <v>66</v>
      </c>
      <c r="N2" s="202" t="s">
        <v>6</v>
      </c>
      <c r="O2" s="202" t="s">
        <v>7</v>
      </c>
    </row>
    <row r="3" spans="1:18" s="49" customFormat="1" ht="19.5" customHeight="1">
      <c r="A3" s="206"/>
      <c r="B3" s="203"/>
      <c r="C3" s="203"/>
      <c r="D3" s="203"/>
      <c r="E3" s="203"/>
      <c r="F3" s="50" t="s">
        <v>8</v>
      </c>
      <c r="G3" s="50" t="s">
        <v>8</v>
      </c>
      <c r="H3" s="50" t="s">
        <v>8</v>
      </c>
      <c r="I3" s="207"/>
      <c r="J3" s="48"/>
      <c r="K3" s="208"/>
      <c r="L3" s="210"/>
      <c r="M3" s="203"/>
      <c r="N3" s="203"/>
      <c r="O3" s="203"/>
    </row>
    <row r="4" spans="1:18" s="49" customFormat="1" ht="25.5" customHeight="1">
      <c r="A4" s="46" t="s">
        <v>46</v>
      </c>
      <c r="B4" s="51">
        <v>1062.4000000000001</v>
      </c>
      <c r="C4" s="51">
        <f t="shared" ref="C4:E15" si="0">B4+F4</f>
        <v>1168.6400000000001</v>
      </c>
      <c r="D4" s="51">
        <f t="shared" si="0"/>
        <v>1285.5</v>
      </c>
      <c r="E4" s="51">
        <f t="shared" si="0"/>
        <v>1414.05</v>
      </c>
      <c r="F4" s="52">
        <f t="shared" ref="F4:H15" si="1">B4*10%</f>
        <v>106.24</v>
      </c>
      <c r="G4" s="52">
        <f t="shared" si="1"/>
        <v>116.86</v>
      </c>
      <c r="H4" s="52">
        <f t="shared" si="1"/>
        <v>128.55000000000001</v>
      </c>
      <c r="I4" s="53">
        <v>0.1</v>
      </c>
      <c r="J4" s="54"/>
      <c r="K4" s="46" t="s">
        <v>34</v>
      </c>
      <c r="L4" s="55">
        <v>9000</v>
      </c>
      <c r="M4" s="56">
        <v>9000</v>
      </c>
      <c r="N4" s="56">
        <v>9000</v>
      </c>
      <c r="O4" s="56">
        <v>9000</v>
      </c>
    </row>
    <row r="5" spans="1:18" s="49" customFormat="1" ht="25.5" customHeight="1">
      <c r="A5" s="46" t="s">
        <v>47</v>
      </c>
      <c r="B5" s="51">
        <v>502.82</v>
      </c>
      <c r="C5" s="51">
        <f t="shared" si="0"/>
        <v>553.1</v>
      </c>
      <c r="D5" s="51">
        <f t="shared" si="0"/>
        <v>608.41</v>
      </c>
      <c r="E5" s="51">
        <f t="shared" si="0"/>
        <v>669.25</v>
      </c>
      <c r="F5" s="52">
        <f t="shared" si="1"/>
        <v>50.28</v>
      </c>
      <c r="G5" s="52">
        <f t="shared" si="1"/>
        <v>55.31</v>
      </c>
      <c r="H5" s="52">
        <f t="shared" si="1"/>
        <v>60.84</v>
      </c>
      <c r="I5" s="53">
        <v>0.1</v>
      </c>
      <c r="J5" s="54"/>
      <c r="K5" s="46" t="s">
        <v>35</v>
      </c>
      <c r="L5" s="55">
        <v>20</v>
      </c>
      <c r="M5" s="56">
        <v>330</v>
      </c>
      <c r="N5" s="56">
        <v>360</v>
      </c>
      <c r="O5" s="56">
        <v>390</v>
      </c>
    </row>
    <row r="6" spans="1:18" s="49" customFormat="1" ht="25.5" customHeight="1">
      <c r="A6" s="46" t="s">
        <v>48</v>
      </c>
      <c r="B6" s="51">
        <v>1347.32</v>
      </c>
      <c r="C6" s="51">
        <f t="shared" si="0"/>
        <v>1482.05</v>
      </c>
      <c r="D6" s="51">
        <f t="shared" si="0"/>
        <v>1630.26</v>
      </c>
      <c r="E6" s="51">
        <f t="shared" si="0"/>
        <v>1793.29</v>
      </c>
      <c r="F6" s="52">
        <f t="shared" si="1"/>
        <v>134.72999999999999</v>
      </c>
      <c r="G6" s="52">
        <f t="shared" si="1"/>
        <v>148.21</v>
      </c>
      <c r="H6" s="52">
        <f t="shared" si="1"/>
        <v>163.03</v>
      </c>
      <c r="I6" s="53">
        <v>0.1</v>
      </c>
      <c r="J6" s="54"/>
      <c r="K6" s="57" t="s">
        <v>44</v>
      </c>
      <c r="L6" s="58">
        <f t="shared" ref="L6:O6" si="2">SUM(L4:L5)</f>
        <v>9020</v>
      </c>
      <c r="M6" s="59">
        <f t="shared" si="2"/>
        <v>9330</v>
      </c>
      <c r="N6" s="56">
        <f t="shared" si="2"/>
        <v>9360</v>
      </c>
      <c r="O6" s="56">
        <f t="shared" si="2"/>
        <v>9390</v>
      </c>
    </row>
    <row r="7" spans="1:18" s="49" customFormat="1" ht="25.5" customHeight="1">
      <c r="A7" s="46" t="s">
        <v>49</v>
      </c>
      <c r="B7" s="51">
        <v>156.22999999999999</v>
      </c>
      <c r="C7" s="51">
        <f t="shared" si="0"/>
        <v>171.85</v>
      </c>
      <c r="D7" s="51">
        <f t="shared" si="0"/>
        <v>189.04</v>
      </c>
      <c r="E7" s="51">
        <f t="shared" si="0"/>
        <v>207.94</v>
      </c>
      <c r="F7" s="52">
        <f t="shared" si="1"/>
        <v>15.62</v>
      </c>
      <c r="G7" s="52">
        <f t="shared" si="1"/>
        <v>17.190000000000001</v>
      </c>
      <c r="H7" s="52">
        <f t="shared" si="1"/>
        <v>18.899999999999999</v>
      </c>
      <c r="I7" s="53">
        <v>0.1</v>
      </c>
      <c r="J7" s="54"/>
      <c r="M7" s="60"/>
      <c r="N7" s="60"/>
      <c r="O7" s="60"/>
    </row>
    <row r="8" spans="1:18" s="49" customFormat="1" ht="25.5" customHeight="1">
      <c r="A8" s="46" t="s">
        <v>50</v>
      </c>
      <c r="B8" s="51">
        <v>20.39</v>
      </c>
      <c r="C8" s="51">
        <f t="shared" si="0"/>
        <v>22.43</v>
      </c>
      <c r="D8" s="51">
        <f t="shared" si="0"/>
        <v>24.67</v>
      </c>
      <c r="E8" s="51">
        <f t="shared" si="0"/>
        <v>27.14</v>
      </c>
      <c r="F8" s="52">
        <f t="shared" si="1"/>
        <v>2.04</v>
      </c>
      <c r="G8" s="52">
        <f t="shared" si="1"/>
        <v>2.2400000000000002</v>
      </c>
      <c r="H8" s="52">
        <f t="shared" si="1"/>
        <v>2.4700000000000002</v>
      </c>
      <c r="I8" s="53">
        <v>0.1</v>
      </c>
      <c r="J8" s="54"/>
      <c r="K8" s="61" t="s">
        <v>45</v>
      </c>
      <c r="L8" s="62"/>
      <c r="M8" s="62"/>
      <c r="N8" s="60"/>
      <c r="O8" s="60"/>
    </row>
    <row r="9" spans="1:18" s="49" customFormat="1" ht="25.5" customHeight="1">
      <c r="A9" s="46" t="s">
        <v>51</v>
      </c>
      <c r="B9" s="51">
        <v>439.9</v>
      </c>
      <c r="C9" s="51">
        <f t="shared" si="0"/>
        <v>483.89</v>
      </c>
      <c r="D9" s="51">
        <f t="shared" si="0"/>
        <v>532.28</v>
      </c>
      <c r="E9" s="51">
        <f t="shared" si="0"/>
        <v>585.51</v>
      </c>
      <c r="F9" s="52">
        <f t="shared" si="1"/>
        <v>43.99</v>
      </c>
      <c r="G9" s="52">
        <f t="shared" si="1"/>
        <v>48.39</v>
      </c>
      <c r="H9" s="52">
        <f t="shared" si="1"/>
        <v>53.23</v>
      </c>
      <c r="I9" s="53">
        <v>0.1</v>
      </c>
      <c r="J9" s="54"/>
      <c r="K9" s="63"/>
      <c r="L9" s="63"/>
      <c r="M9" s="63"/>
    </row>
    <row r="10" spans="1:18" s="49" customFormat="1" ht="25.5" customHeight="1">
      <c r="A10" s="46" t="s">
        <v>52</v>
      </c>
      <c r="B10" s="51">
        <v>991.4</v>
      </c>
      <c r="C10" s="51">
        <f t="shared" si="0"/>
        <v>1090.54</v>
      </c>
      <c r="D10" s="51">
        <f t="shared" si="0"/>
        <v>1199.5899999999999</v>
      </c>
      <c r="E10" s="51">
        <f t="shared" si="0"/>
        <v>1319.55</v>
      </c>
      <c r="F10" s="52">
        <f t="shared" si="1"/>
        <v>99.14</v>
      </c>
      <c r="G10" s="52">
        <f t="shared" si="1"/>
        <v>109.05</v>
      </c>
      <c r="H10" s="52">
        <f t="shared" si="1"/>
        <v>119.96</v>
      </c>
      <c r="I10" s="53">
        <v>0.1</v>
      </c>
      <c r="J10" s="54"/>
    </row>
    <row r="11" spans="1:18" s="49" customFormat="1" ht="25.5" customHeight="1">
      <c r="A11" s="46" t="s">
        <v>53</v>
      </c>
      <c r="B11" s="51">
        <v>161.16999999999999</v>
      </c>
      <c r="C11" s="51">
        <f t="shared" si="0"/>
        <v>177.29</v>
      </c>
      <c r="D11" s="51">
        <f t="shared" si="0"/>
        <v>195.02</v>
      </c>
      <c r="E11" s="51">
        <f t="shared" si="0"/>
        <v>214.52</v>
      </c>
      <c r="F11" s="52">
        <f t="shared" si="1"/>
        <v>16.12</v>
      </c>
      <c r="G11" s="52">
        <f t="shared" si="1"/>
        <v>17.73</v>
      </c>
      <c r="H11" s="52">
        <f t="shared" si="1"/>
        <v>19.5</v>
      </c>
      <c r="I11" s="53">
        <v>0.1</v>
      </c>
      <c r="J11" s="54"/>
    </row>
    <row r="12" spans="1:18" s="49" customFormat="1" ht="25.5" customHeight="1">
      <c r="A12" s="46" t="s">
        <v>54</v>
      </c>
      <c r="B12" s="51">
        <v>2268.31</v>
      </c>
      <c r="C12" s="51">
        <f t="shared" si="0"/>
        <v>2495.14</v>
      </c>
      <c r="D12" s="51">
        <f t="shared" si="0"/>
        <v>2744.65</v>
      </c>
      <c r="E12" s="51">
        <f t="shared" si="0"/>
        <v>3019.12</v>
      </c>
      <c r="F12" s="52">
        <f t="shared" si="1"/>
        <v>226.83</v>
      </c>
      <c r="G12" s="52">
        <f t="shared" si="1"/>
        <v>249.51</v>
      </c>
      <c r="H12" s="52">
        <f t="shared" si="1"/>
        <v>274.47000000000003</v>
      </c>
      <c r="I12" s="53">
        <v>0.1</v>
      </c>
      <c r="J12" s="54"/>
    </row>
    <row r="13" spans="1:18" s="49" customFormat="1" ht="25.5" customHeight="1">
      <c r="A13" s="46" t="s">
        <v>55</v>
      </c>
      <c r="B13" s="51">
        <v>21.12</v>
      </c>
      <c r="C13" s="51">
        <f t="shared" si="0"/>
        <v>23.23</v>
      </c>
      <c r="D13" s="51">
        <f t="shared" si="0"/>
        <v>25.55</v>
      </c>
      <c r="E13" s="51">
        <f t="shared" si="0"/>
        <v>28.11</v>
      </c>
      <c r="F13" s="52">
        <f t="shared" si="1"/>
        <v>2.11</v>
      </c>
      <c r="G13" s="52">
        <f t="shared" si="1"/>
        <v>2.3199999999999998</v>
      </c>
      <c r="H13" s="52">
        <f t="shared" si="1"/>
        <v>2.56</v>
      </c>
      <c r="I13" s="53">
        <v>0.1</v>
      </c>
      <c r="J13" s="54"/>
    </row>
    <row r="14" spans="1:18" s="49" customFormat="1" ht="25.5" customHeight="1">
      <c r="A14" s="46" t="s">
        <v>56</v>
      </c>
      <c r="B14" s="51">
        <v>1.19</v>
      </c>
      <c r="C14" s="51">
        <f t="shared" si="0"/>
        <v>1.31</v>
      </c>
      <c r="D14" s="51">
        <f t="shared" si="0"/>
        <v>1.44</v>
      </c>
      <c r="E14" s="51">
        <f t="shared" si="0"/>
        <v>1.58</v>
      </c>
      <c r="F14" s="52">
        <f t="shared" si="1"/>
        <v>0.12</v>
      </c>
      <c r="G14" s="52">
        <f t="shared" si="1"/>
        <v>0.13</v>
      </c>
      <c r="H14" s="52">
        <f t="shared" si="1"/>
        <v>0.14000000000000001</v>
      </c>
      <c r="I14" s="53">
        <v>0.1</v>
      </c>
      <c r="J14" s="54"/>
    </row>
    <row r="15" spans="1:18" s="49" customFormat="1" ht="25.5" customHeight="1">
      <c r="A15" s="46" t="s">
        <v>57</v>
      </c>
      <c r="B15" s="51">
        <v>355.16</v>
      </c>
      <c r="C15" s="51">
        <f t="shared" si="0"/>
        <v>390.68</v>
      </c>
      <c r="D15" s="51">
        <f t="shared" si="0"/>
        <v>429.75</v>
      </c>
      <c r="E15" s="51">
        <f t="shared" si="0"/>
        <v>472.73</v>
      </c>
      <c r="F15" s="52">
        <f t="shared" si="1"/>
        <v>35.520000000000003</v>
      </c>
      <c r="G15" s="52">
        <f t="shared" si="1"/>
        <v>39.07</v>
      </c>
      <c r="H15" s="52">
        <f t="shared" si="1"/>
        <v>42.98</v>
      </c>
      <c r="I15" s="53">
        <v>0.1</v>
      </c>
      <c r="J15" s="54"/>
    </row>
    <row r="16" spans="1:18" s="49" customFormat="1" ht="25.5" customHeight="1">
      <c r="A16" s="46" t="s">
        <v>58</v>
      </c>
      <c r="B16" s="51"/>
      <c r="C16" s="51"/>
      <c r="D16" s="51"/>
      <c r="E16" s="51"/>
      <c r="F16" s="52"/>
      <c r="G16" s="52"/>
      <c r="H16" s="52"/>
      <c r="I16" s="53"/>
      <c r="J16" s="54"/>
    </row>
    <row r="17" spans="1:10" s="49" customFormat="1" ht="25.5" customHeight="1">
      <c r="A17" s="64" t="s">
        <v>1</v>
      </c>
      <c r="B17" s="65">
        <f>SUM(B4:B16)</f>
        <v>7327.41</v>
      </c>
      <c r="C17" s="65">
        <f>SUM(C4:C16)</f>
        <v>8060.15</v>
      </c>
      <c r="D17" s="65">
        <f t="shared" ref="D17:E17" si="3">SUM(D4:D16)</f>
        <v>8866.16</v>
      </c>
      <c r="E17" s="65">
        <f t="shared" si="3"/>
        <v>9752.7900000000009</v>
      </c>
      <c r="F17" s="65">
        <f>SUM(F4:F16)</f>
        <v>732.74</v>
      </c>
      <c r="G17" s="65">
        <f t="shared" ref="G17:H17" si="4">SUM(G4:G16)</f>
        <v>806.01</v>
      </c>
      <c r="H17" s="65">
        <f t="shared" si="4"/>
        <v>886.63</v>
      </c>
      <c r="I17" s="65"/>
      <c r="J17" s="66"/>
    </row>
    <row r="18" spans="1:10" s="49" customFormat="1" ht="25.5" customHeight="1">
      <c r="A18" s="46" t="s">
        <v>59</v>
      </c>
      <c r="B18" s="67"/>
      <c r="C18" s="51"/>
      <c r="D18" s="51"/>
      <c r="E18" s="51"/>
      <c r="F18" s="52"/>
      <c r="G18" s="52"/>
      <c r="H18" s="52"/>
      <c r="I18" s="53"/>
      <c r="J18" s="54"/>
    </row>
    <row r="19" spans="1:10" s="49" customFormat="1" ht="25.5" customHeight="1">
      <c r="A19" s="46" t="s">
        <v>72</v>
      </c>
      <c r="B19" s="51">
        <v>243.69</v>
      </c>
      <c r="C19" s="51">
        <f t="shared" ref="C19:E22" si="5">B19+F19</f>
        <v>268.06</v>
      </c>
      <c r="D19" s="51">
        <f t="shared" si="5"/>
        <v>294.87</v>
      </c>
      <c r="E19" s="51">
        <f t="shared" si="5"/>
        <v>324.36</v>
      </c>
      <c r="F19" s="52">
        <f t="shared" ref="F19:H22" si="6">B19*10%</f>
        <v>24.37</v>
      </c>
      <c r="G19" s="52">
        <f t="shared" si="6"/>
        <v>26.81</v>
      </c>
      <c r="H19" s="52">
        <f t="shared" si="6"/>
        <v>29.49</v>
      </c>
      <c r="I19" s="53">
        <v>0.1</v>
      </c>
      <c r="J19" s="54"/>
    </row>
    <row r="20" spans="1:10" s="49" customFormat="1" ht="25.5" customHeight="1">
      <c r="A20" s="46" t="s">
        <v>73</v>
      </c>
      <c r="B20" s="51">
        <v>113.33</v>
      </c>
      <c r="C20" s="51">
        <f t="shared" si="5"/>
        <v>124.66</v>
      </c>
      <c r="D20" s="51">
        <f t="shared" si="5"/>
        <v>137.13</v>
      </c>
      <c r="E20" s="51">
        <f t="shared" si="5"/>
        <v>150.84</v>
      </c>
      <c r="F20" s="52">
        <f t="shared" si="6"/>
        <v>11.33</v>
      </c>
      <c r="G20" s="52">
        <f t="shared" si="6"/>
        <v>12.47</v>
      </c>
      <c r="H20" s="52">
        <f t="shared" si="6"/>
        <v>13.71</v>
      </c>
      <c r="I20" s="53">
        <v>0.1</v>
      </c>
      <c r="J20" s="54"/>
    </row>
    <row r="21" spans="1:10" s="49" customFormat="1" ht="25.5" customHeight="1">
      <c r="A21" s="46" t="s">
        <v>74</v>
      </c>
      <c r="B21" s="51">
        <v>33.97</v>
      </c>
      <c r="C21" s="51">
        <f t="shared" si="5"/>
        <v>37.369999999999997</v>
      </c>
      <c r="D21" s="51">
        <f t="shared" si="5"/>
        <v>41.11</v>
      </c>
      <c r="E21" s="51">
        <f t="shared" si="5"/>
        <v>45.22</v>
      </c>
      <c r="F21" s="52">
        <f t="shared" si="6"/>
        <v>3.4</v>
      </c>
      <c r="G21" s="52">
        <f t="shared" si="6"/>
        <v>3.74</v>
      </c>
      <c r="H21" s="52">
        <f t="shared" si="6"/>
        <v>4.1100000000000003</v>
      </c>
      <c r="I21" s="53">
        <v>0.1</v>
      </c>
      <c r="J21" s="54"/>
    </row>
    <row r="22" spans="1:10" s="49" customFormat="1" ht="25.5" customHeight="1">
      <c r="A22" s="46" t="s">
        <v>75</v>
      </c>
      <c r="B22" s="51">
        <v>81.22</v>
      </c>
      <c r="C22" s="51">
        <f t="shared" si="5"/>
        <v>89.34</v>
      </c>
      <c r="D22" s="51">
        <f t="shared" si="5"/>
        <v>98.27</v>
      </c>
      <c r="E22" s="51">
        <f t="shared" si="5"/>
        <v>108.1</v>
      </c>
      <c r="F22" s="52">
        <f t="shared" si="6"/>
        <v>8.1199999999999992</v>
      </c>
      <c r="G22" s="52">
        <f t="shared" si="6"/>
        <v>8.93</v>
      </c>
      <c r="H22" s="52">
        <f t="shared" si="6"/>
        <v>9.83</v>
      </c>
      <c r="I22" s="53">
        <v>0.1</v>
      </c>
      <c r="J22" s="54"/>
    </row>
    <row r="23" spans="1:10" s="49" customFormat="1" ht="37.5">
      <c r="A23" s="70" t="s">
        <v>71</v>
      </c>
      <c r="B23" s="51">
        <v>492.38</v>
      </c>
      <c r="C23" s="51">
        <v>440.13</v>
      </c>
      <c r="D23" s="51">
        <v>476.81</v>
      </c>
      <c r="E23" s="51">
        <v>513.48</v>
      </c>
      <c r="F23" s="204" t="s">
        <v>10</v>
      </c>
      <c r="G23" s="204"/>
      <c r="H23" s="204"/>
      <c r="I23" s="204"/>
      <c r="J23" s="68"/>
    </row>
    <row r="24" spans="1:10" s="49" customFormat="1" ht="25.5" customHeight="1">
      <c r="A24" s="46" t="s">
        <v>65</v>
      </c>
      <c r="B24" s="51">
        <v>31.24</v>
      </c>
      <c r="C24" s="51">
        <f>B24+F24</f>
        <v>34.36</v>
      </c>
      <c r="D24" s="51">
        <f>C24+G24</f>
        <v>37.799999999999997</v>
      </c>
      <c r="E24" s="51">
        <f>D24+H24</f>
        <v>41.58</v>
      </c>
      <c r="F24" s="52">
        <f>B24*10%</f>
        <v>3.12</v>
      </c>
      <c r="G24" s="52">
        <f>C24*10%</f>
        <v>3.44</v>
      </c>
      <c r="H24" s="52">
        <f>D24*10%</f>
        <v>3.78</v>
      </c>
      <c r="I24" s="53">
        <v>0.1</v>
      </c>
      <c r="J24" s="54"/>
    </row>
    <row r="25" spans="1:10" s="49" customFormat="1" ht="25.5" customHeight="1">
      <c r="A25" s="64" t="s">
        <v>2</v>
      </c>
      <c r="B25" s="65">
        <f>SUM(B19:B24)</f>
        <v>995.83</v>
      </c>
      <c r="C25" s="65">
        <f>SUM(C19:C24)</f>
        <v>993.92</v>
      </c>
      <c r="D25" s="65">
        <f t="shared" ref="D25:G25" si="7">SUM(D19:D24)</f>
        <v>1085.99</v>
      </c>
      <c r="E25" s="65">
        <f t="shared" si="7"/>
        <v>1183.58</v>
      </c>
      <c r="F25" s="65">
        <f t="shared" si="7"/>
        <v>50.34</v>
      </c>
      <c r="G25" s="65">
        <f t="shared" si="7"/>
        <v>55.39</v>
      </c>
      <c r="H25" s="65">
        <f>SUM(H19:H24)</f>
        <v>60.92</v>
      </c>
      <c r="I25" s="65"/>
      <c r="J25" s="66"/>
    </row>
    <row r="26" spans="1:10" s="49" customFormat="1" ht="25.5" customHeight="1">
      <c r="A26" s="69" t="s">
        <v>3</v>
      </c>
      <c r="B26" s="65">
        <f>B17+B25</f>
        <v>8323.24</v>
      </c>
      <c r="C26" s="65">
        <f t="shared" ref="C26:D26" si="8">C17+C25</f>
        <v>9054.07</v>
      </c>
      <c r="D26" s="65">
        <f t="shared" si="8"/>
        <v>9952.15</v>
      </c>
      <c r="E26" s="65">
        <f>E17+E25</f>
        <v>10936.37</v>
      </c>
      <c r="F26" s="65">
        <f>F17+F25</f>
        <v>783.08</v>
      </c>
      <c r="G26" s="65">
        <f t="shared" ref="G26" si="9">G17+G25</f>
        <v>861.4</v>
      </c>
      <c r="H26" s="65">
        <f>H17+H25</f>
        <v>947.55</v>
      </c>
      <c r="I26" s="65"/>
      <c r="J26" s="66"/>
    </row>
    <row r="33" spans="2:3">
      <c r="C33" s="27"/>
    </row>
    <row r="34" spans="2:3">
      <c r="B34">
        <f>8667100/10000</f>
        <v>866.71</v>
      </c>
    </row>
    <row r="37" spans="2:3">
      <c r="B37" s="13">
        <f>B34/B26</f>
        <v>0.1041</v>
      </c>
    </row>
  </sheetData>
  <mergeCells count="14">
    <mergeCell ref="M2:M3"/>
    <mergeCell ref="N2:N3"/>
    <mergeCell ref="O2:O3"/>
    <mergeCell ref="F23:I23"/>
    <mergeCell ref="A1:H1"/>
    <mergeCell ref="K1:M1"/>
    <mergeCell ref="A2:A3"/>
    <mergeCell ref="B2:B3"/>
    <mergeCell ref="C2:C3"/>
    <mergeCell ref="D2:D3"/>
    <mergeCell ref="E2:E3"/>
    <mergeCell ref="I2:I3"/>
    <mergeCell ref="K2:K3"/>
    <mergeCell ref="L2:L3"/>
  </mergeCells>
  <phoneticPr fontId="3" type="noConversion"/>
  <pageMargins left="0.59055118110236227" right="0.35433070866141736" top="0.74803149606299213" bottom="0.43307086614173229" header="0.31496062992125984" footer="0.31496062992125984"/>
  <pageSetup paperSize="8" scale="96" orientation="landscape" r:id="rId1"/>
  <colBreaks count="1" manualBreakCount="1">
    <brk id="9" max="2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0"/>
  <sheetViews>
    <sheetView zoomScaleSheetLayoutView="100" workbookViewId="0">
      <pane xSplit="1" ySplit="5" topLeftCell="C6" activePane="bottomRight" state="frozen"/>
      <selection activeCell="K8" sqref="K8:L10"/>
      <selection pane="topRight" activeCell="K8" sqref="K8:L10"/>
      <selection pane="bottomLeft" activeCell="K8" sqref="K8:L10"/>
      <selection pane="bottomRight" activeCell="K8" sqref="K8:L10"/>
    </sheetView>
  </sheetViews>
  <sheetFormatPr defaultRowHeight="13.5"/>
  <cols>
    <col min="1" max="1" width="31.375" bestFit="1" customWidth="1"/>
    <col min="2" max="2" width="14.75" hidden="1" customWidth="1"/>
    <col min="3" max="3" width="14.75" customWidth="1"/>
    <col min="4" max="5" width="9.75" hidden="1" customWidth="1"/>
    <col min="6" max="6" width="13.875" hidden="1" customWidth="1"/>
    <col min="7" max="8" width="8.125" hidden="1" customWidth="1"/>
    <col min="9" max="9" width="13.25" hidden="1" customWidth="1"/>
    <col min="10" max="10" width="72.875" style="96" bestFit="1" customWidth="1"/>
    <col min="11" max="11" width="34.375" style="14" bestFit="1" customWidth="1"/>
    <col min="12" max="12" width="14.375" hidden="1" customWidth="1"/>
    <col min="13" max="13" width="13.625" hidden="1" customWidth="1"/>
    <col min="14" max="14" width="15" bestFit="1" customWidth="1"/>
    <col min="15" max="15" width="54.625" bestFit="1" customWidth="1"/>
    <col min="16" max="16" width="10.5" bestFit="1" customWidth="1"/>
  </cols>
  <sheetData>
    <row r="1" spans="1:16" ht="61.5" customHeight="1">
      <c r="A1" s="187" t="s">
        <v>79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30"/>
      <c r="M1" s="30"/>
      <c r="N1" s="30"/>
      <c r="O1" s="30"/>
      <c r="P1" s="30"/>
    </row>
    <row r="2" spans="1:16" ht="61.5" customHeight="1">
      <c r="A2" s="187" t="s">
        <v>92</v>
      </c>
      <c r="B2" s="187"/>
      <c r="C2" s="187"/>
      <c r="D2" s="187"/>
      <c r="E2" s="187"/>
      <c r="F2" s="187"/>
      <c r="G2" s="75"/>
      <c r="H2" s="75"/>
      <c r="I2" s="75"/>
      <c r="J2" s="187" t="s">
        <v>93</v>
      </c>
      <c r="K2" s="187"/>
      <c r="L2" s="30"/>
      <c r="M2" s="30"/>
      <c r="N2" s="30"/>
      <c r="O2" s="30"/>
      <c r="P2" s="30"/>
    </row>
    <row r="3" spans="1:16" ht="31.5" customHeight="1">
      <c r="A3" s="75"/>
      <c r="B3" s="75"/>
      <c r="C3" s="90"/>
      <c r="D3" s="75"/>
      <c r="E3" s="75"/>
      <c r="G3" s="75"/>
      <c r="H3" s="75"/>
      <c r="I3" s="28"/>
      <c r="J3" s="93"/>
      <c r="K3" s="90" t="s">
        <v>88</v>
      </c>
      <c r="L3" s="30"/>
      <c r="M3" s="30"/>
      <c r="N3" s="30"/>
      <c r="O3" s="30"/>
      <c r="P3" s="30"/>
    </row>
    <row r="4" spans="1:16" s="49" customFormat="1" ht="19.5" customHeight="1">
      <c r="A4" s="205" t="s">
        <v>94</v>
      </c>
      <c r="B4" s="202" t="s">
        <v>80</v>
      </c>
      <c r="C4" s="202" t="s">
        <v>81</v>
      </c>
      <c r="D4" s="202" t="s">
        <v>82</v>
      </c>
      <c r="E4" s="202" t="s">
        <v>83</v>
      </c>
      <c r="F4" s="47">
        <v>2017</v>
      </c>
      <c r="G4" s="47">
        <v>2018</v>
      </c>
      <c r="H4" s="47">
        <v>2019</v>
      </c>
      <c r="I4" s="211" t="s">
        <v>84</v>
      </c>
      <c r="J4" s="213" t="s">
        <v>94</v>
      </c>
      <c r="K4" s="202" t="s">
        <v>81</v>
      </c>
      <c r="L4" s="202" t="s">
        <v>6</v>
      </c>
      <c r="M4" s="202" t="s">
        <v>7</v>
      </c>
    </row>
    <row r="5" spans="1:16" s="49" customFormat="1" ht="19.5" customHeight="1">
      <c r="A5" s="206"/>
      <c r="B5" s="203"/>
      <c r="C5" s="203"/>
      <c r="D5" s="203"/>
      <c r="E5" s="203"/>
      <c r="F5" s="50" t="s">
        <v>85</v>
      </c>
      <c r="G5" s="50" t="s">
        <v>85</v>
      </c>
      <c r="H5" s="50" t="s">
        <v>85</v>
      </c>
      <c r="I5" s="212"/>
      <c r="J5" s="214"/>
      <c r="K5" s="203"/>
      <c r="L5" s="203"/>
      <c r="M5" s="203"/>
    </row>
    <row r="6" spans="1:16" s="49" customFormat="1" ht="19.5" customHeight="1">
      <c r="A6" s="69" t="s">
        <v>99</v>
      </c>
      <c r="B6" s="86">
        <f>B13+B10+B7</f>
        <v>18155.32</v>
      </c>
      <c r="C6" s="86">
        <f>C13+C10+C7</f>
        <v>19309.84</v>
      </c>
      <c r="D6" s="82"/>
      <c r="E6" s="82"/>
      <c r="F6" s="91"/>
      <c r="G6" s="91"/>
      <c r="H6" s="91"/>
      <c r="I6" s="92"/>
      <c r="J6" s="94" t="s">
        <v>100</v>
      </c>
      <c r="K6" s="107">
        <f>K7+K69+K148</f>
        <v>416086014.10000002</v>
      </c>
      <c r="L6" s="89"/>
      <c r="M6" s="89"/>
    </row>
    <row r="7" spans="1:16" s="49" customFormat="1" ht="25.5" customHeight="1">
      <c r="A7" s="69" t="s">
        <v>95</v>
      </c>
      <c r="B7" s="85">
        <f>SUM(B8:B9)</f>
        <v>8320</v>
      </c>
      <c r="C7" s="85">
        <f>SUM(C8:C9)</f>
        <v>9051.2999999999993</v>
      </c>
      <c r="D7" s="85">
        <v>9949.43</v>
      </c>
      <c r="E7" s="85">
        <v>10932.67</v>
      </c>
      <c r="F7" s="85">
        <v>783.3</v>
      </c>
      <c r="G7" s="85" t="e">
        <f>G8+G9</f>
        <v>#REF!</v>
      </c>
      <c r="H7" s="85" t="e">
        <f>H8+H9</f>
        <v>#REF!</v>
      </c>
      <c r="I7" s="85"/>
      <c r="J7" s="97" t="s">
        <v>101</v>
      </c>
      <c r="K7" s="102">
        <f>K8+K12+K16+K21+K25+K29+K33+K37+K41+K45+K49+K53+K55+K57+K61+K65</f>
        <v>11780614.119999999</v>
      </c>
      <c r="L7" s="60"/>
      <c r="M7" s="60"/>
      <c r="N7" s="60"/>
    </row>
    <row r="8" spans="1:16" s="49" customFormat="1" ht="25.5" customHeight="1">
      <c r="A8" s="88" t="s">
        <v>90</v>
      </c>
      <c r="B8" s="85">
        <v>7325</v>
      </c>
      <c r="C8" s="85">
        <v>8058</v>
      </c>
      <c r="D8" s="85">
        <v>8863.7999999999993</v>
      </c>
      <c r="E8" s="85">
        <v>9750.19</v>
      </c>
      <c r="F8" s="85">
        <v>733</v>
      </c>
      <c r="G8" s="85" t="e">
        <f>SUM(#REF!)</f>
        <v>#REF!</v>
      </c>
      <c r="H8" s="85" t="e">
        <f>SUM(#REF!)</f>
        <v>#REF!</v>
      </c>
      <c r="I8" s="87">
        <v>0.1</v>
      </c>
      <c r="J8" s="98" t="s">
        <v>105</v>
      </c>
      <c r="K8" s="99">
        <f>SUM(K9:K11)</f>
        <v>1286840</v>
      </c>
      <c r="N8" s="100" t="e">
        <f>K8-#REF!</f>
        <v>#REF!</v>
      </c>
    </row>
    <row r="9" spans="1:16" s="49" customFormat="1" ht="25.5" customHeight="1">
      <c r="A9" s="88" t="s">
        <v>91</v>
      </c>
      <c r="B9" s="85">
        <v>995</v>
      </c>
      <c r="C9" s="85">
        <v>993.3</v>
      </c>
      <c r="D9" s="85">
        <v>1085.6300000000001</v>
      </c>
      <c r="E9" s="85">
        <v>1182.48</v>
      </c>
      <c r="F9" s="85">
        <v>50.3</v>
      </c>
      <c r="G9" s="85" t="e">
        <f>SUM(#REF!)</f>
        <v>#REF!</v>
      </c>
      <c r="H9" s="85" t="e">
        <f>SUM(#REF!)</f>
        <v>#REF!</v>
      </c>
      <c r="I9" s="85"/>
      <c r="J9" s="95" t="s">
        <v>106</v>
      </c>
      <c r="K9" s="101">
        <v>249080</v>
      </c>
    </row>
    <row r="10" spans="1:16" ht="18.75">
      <c r="A10" s="69" t="s">
        <v>96</v>
      </c>
      <c r="B10" s="85">
        <f>SUM(B11:B12)</f>
        <v>9020</v>
      </c>
      <c r="C10" s="85">
        <f>SUM(C11:C12)</f>
        <v>9330</v>
      </c>
      <c r="D10" s="85">
        <v>0</v>
      </c>
      <c r="E10" s="85">
        <v>0</v>
      </c>
      <c r="F10" s="85">
        <v>310</v>
      </c>
      <c r="G10" s="85"/>
      <c r="H10" s="85"/>
      <c r="I10" s="85"/>
      <c r="J10" s="95" t="s">
        <v>107</v>
      </c>
      <c r="K10" s="101">
        <v>485760</v>
      </c>
      <c r="L10" s="22"/>
      <c r="M10" s="22"/>
      <c r="N10" s="22"/>
    </row>
    <row r="11" spans="1:16" ht="28.5" customHeight="1">
      <c r="A11" s="88" t="s">
        <v>86</v>
      </c>
      <c r="B11" s="85">
        <v>9000</v>
      </c>
      <c r="C11" s="86">
        <v>9000</v>
      </c>
      <c r="F11" s="85">
        <v>0</v>
      </c>
      <c r="G11" s="85"/>
      <c r="H11" s="85"/>
      <c r="I11" s="85"/>
      <c r="J11" s="95" t="s">
        <v>108</v>
      </c>
      <c r="K11" s="101">
        <v>552000</v>
      </c>
      <c r="L11" s="22"/>
      <c r="M11" s="22"/>
      <c r="N11" s="22"/>
    </row>
    <row r="12" spans="1:16" ht="28.5" customHeight="1">
      <c r="A12" s="88" t="s">
        <v>87</v>
      </c>
      <c r="B12" s="85">
        <v>20</v>
      </c>
      <c r="C12" s="86">
        <v>330</v>
      </c>
      <c r="F12" s="85">
        <v>310</v>
      </c>
      <c r="G12" s="85"/>
      <c r="H12" s="85"/>
      <c r="I12" s="85"/>
      <c r="J12" s="98" t="s">
        <v>112</v>
      </c>
      <c r="K12" s="99">
        <f>SUM(K13:K15)</f>
        <v>783960</v>
      </c>
      <c r="L12" s="22"/>
      <c r="M12" s="22"/>
      <c r="N12" s="103" t="e">
        <f>K12-#REF!</f>
        <v>#REF!</v>
      </c>
    </row>
    <row r="13" spans="1:16" ht="18.75">
      <c r="A13" s="69" t="s">
        <v>97</v>
      </c>
      <c r="B13" s="86">
        <f>SUM(B14:B14)</f>
        <v>815.32</v>
      </c>
      <c r="C13" s="86">
        <f>SUM(C14:C14)</f>
        <v>928.54</v>
      </c>
      <c r="D13" s="86"/>
      <c r="E13" s="88"/>
      <c r="F13" s="86"/>
      <c r="J13" s="95" t="s">
        <v>107</v>
      </c>
      <c r="K13" s="101">
        <v>346760</v>
      </c>
    </row>
    <row r="14" spans="1:16" ht="18.75">
      <c r="A14" s="88" t="s">
        <v>98</v>
      </c>
      <c r="B14" s="85">
        <v>815.32</v>
      </c>
      <c r="C14" s="85">
        <v>928.54</v>
      </c>
      <c r="D14" s="85"/>
      <c r="E14" s="88"/>
      <c r="F14" s="85"/>
      <c r="J14" s="95" t="s">
        <v>108</v>
      </c>
      <c r="K14" s="101">
        <v>312000</v>
      </c>
      <c r="L14" s="22"/>
      <c r="M14" s="22"/>
      <c r="N14" s="22"/>
    </row>
    <row r="15" spans="1:16" ht="18.75">
      <c r="D15" s="4"/>
      <c r="E15" s="4"/>
      <c r="F15" s="4"/>
      <c r="J15" s="95" t="s">
        <v>106</v>
      </c>
      <c r="K15" s="101">
        <v>125200</v>
      </c>
    </row>
    <row r="16" spans="1:16" ht="18.75">
      <c r="J16" s="98" t="s">
        <v>113</v>
      </c>
      <c r="K16" s="99">
        <f>SUM(K17:K19)</f>
        <v>481080</v>
      </c>
      <c r="N16" s="104" t="e">
        <f>K16-#REF!</f>
        <v>#REF!</v>
      </c>
    </row>
    <row r="17" spans="10:14" ht="18.75">
      <c r="J17" s="95" t="s">
        <v>106</v>
      </c>
      <c r="K17" s="101">
        <v>75000</v>
      </c>
    </row>
    <row r="18" spans="10:14" ht="18.75">
      <c r="J18" s="95" t="s">
        <v>107</v>
      </c>
      <c r="K18" s="101">
        <v>190080</v>
      </c>
    </row>
    <row r="19" spans="10:14" ht="18.75">
      <c r="J19" s="95" t="s">
        <v>108</v>
      </c>
      <c r="K19" s="101">
        <v>216000</v>
      </c>
    </row>
    <row r="20" spans="10:14" ht="18.75">
      <c r="J20" s="95"/>
      <c r="K20" s="101"/>
    </row>
    <row r="21" spans="10:14" ht="18.75">
      <c r="J21" s="98" t="s">
        <v>114</v>
      </c>
      <c r="K21" s="99">
        <f>SUM(K22:K24)</f>
        <v>546680</v>
      </c>
      <c r="N21" s="104" t="e">
        <f>K21-#REF!</f>
        <v>#REF!</v>
      </c>
    </row>
    <row r="22" spans="10:14" ht="18.75">
      <c r="J22" s="95" t="s">
        <v>108</v>
      </c>
      <c r="K22" s="101">
        <v>264000</v>
      </c>
    </row>
    <row r="23" spans="10:14" ht="18.75">
      <c r="J23" s="95" t="s">
        <v>107</v>
      </c>
      <c r="K23" s="101">
        <v>190080</v>
      </c>
    </row>
    <row r="24" spans="10:14" ht="18.75">
      <c r="J24" s="95" t="s">
        <v>106</v>
      </c>
      <c r="K24" s="101">
        <v>92600</v>
      </c>
    </row>
    <row r="25" spans="10:14" ht="18.75">
      <c r="J25" s="98" t="s">
        <v>115</v>
      </c>
      <c r="K25" s="99">
        <f>SUM(K26:K28)</f>
        <v>528140</v>
      </c>
      <c r="N25" s="104" t="e">
        <f>K25-#REF!</f>
        <v>#REF!</v>
      </c>
    </row>
    <row r="26" spans="10:14" ht="18.75">
      <c r="J26" s="95" t="s">
        <v>107</v>
      </c>
      <c r="K26" s="101">
        <v>252180</v>
      </c>
    </row>
    <row r="27" spans="10:14" ht="18.75">
      <c r="J27" s="95" t="s">
        <v>108</v>
      </c>
      <c r="K27" s="101">
        <v>192000</v>
      </c>
    </row>
    <row r="28" spans="10:14" ht="18.75">
      <c r="J28" s="95" t="s">
        <v>106</v>
      </c>
      <c r="K28" s="101">
        <v>83960</v>
      </c>
    </row>
    <row r="29" spans="10:14" ht="18.75">
      <c r="J29" s="98" t="s">
        <v>116</v>
      </c>
      <c r="K29" s="99">
        <f>SUM(K30:K32)</f>
        <v>1419345</v>
      </c>
      <c r="N29" s="104" t="e">
        <f>K29-#REF!</f>
        <v>#REF!</v>
      </c>
    </row>
    <row r="30" spans="10:14" ht="18.75">
      <c r="J30" s="95" t="s">
        <v>108</v>
      </c>
      <c r="K30" s="101">
        <v>384000</v>
      </c>
    </row>
    <row r="31" spans="10:14" ht="18.75">
      <c r="J31" s="95" t="s">
        <v>106</v>
      </c>
      <c r="K31" s="101">
        <v>208160</v>
      </c>
    </row>
    <row r="32" spans="10:14" ht="18.75">
      <c r="J32" s="95" t="s">
        <v>107</v>
      </c>
      <c r="K32" s="101">
        <v>827185</v>
      </c>
    </row>
    <row r="33" spans="10:14" ht="18.75">
      <c r="J33" s="98" t="s">
        <v>117</v>
      </c>
      <c r="K33" s="99">
        <f>SUM(K34:K36)</f>
        <v>164404</v>
      </c>
      <c r="N33" s="104" t="e">
        <f>K33-#REF!</f>
        <v>#REF!</v>
      </c>
    </row>
    <row r="34" spans="10:14" ht="18.75">
      <c r="J34" s="95" t="s">
        <v>107</v>
      </c>
      <c r="K34" s="101">
        <v>105600</v>
      </c>
    </row>
    <row r="35" spans="10:14" ht="18.75">
      <c r="J35" s="95" t="s">
        <v>106</v>
      </c>
      <c r="K35" s="101">
        <v>28804</v>
      </c>
    </row>
    <row r="36" spans="10:14" ht="18.75">
      <c r="J36" s="95" t="s">
        <v>108</v>
      </c>
      <c r="K36" s="101">
        <v>30000</v>
      </c>
    </row>
    <row r="37" spans="10:14" ht="18.75">
      <c r="J37" s="98" t="s">
        <v>118</v>
      </c>
      <c r="K37" s="99">
        <f>SUM(K38:K40)</f>
        <v>104928</v>
      </c>
      <c r="N37" s="104" t="e">
        <f>K37-#REF!</f>
        <v>#REF!</v>
      </c>
    </row>
    <row r="38" spans="10:14" ht="18.75">
      <c r="J38" s="95" t="s">
        <v>106</v>
      </c>
      <c r="K38" s="101">
        <v>23568</v>
      </c>
    </row>
    <row r="39" spans="10:14" ht="18.75">
      <c r="J39" s="95" t="s">
        <v>107</v>
      </c>
      <c r="K39" s="101">
        <v>63360</v>
      </c>
    </row>
    <row r="40" spans="10:14" ht="18.75">
      <c r="J40" s="95" t="s">
        <v>108</v>
      </c>
      <c r="K40" s="101">
        <v>18000</v>
      </c>
    </row>
    <row r="41" spans="10:14" ht="18.75">
      <c r="J41" s="98" t="s">
        <v>119</v>
      </c>
      <c r="K41" s="99">
        <f>SUM(K42:K44)</f>
        <v>165028</v>
      </c>
      <c r="N41" s="104" t="e">
        <f>K41-#REF!</f>
        <v>#REF!</v>
      </c>
    </row>
    <row r="42" spans="10:14" ht="18.75">
      <c r="J42" s="95" t="s">
        <v>108</v>
      </c>
      <c r="K42" s="101">
        <v>30000</v>
      </c>
    </row>
    <row r="43" spans="10:14" ht="18.75">
      <c r="J43" s="95" t="s">
        <v>107</v>
      </c>
      <c r="K43" s="101">
        <v>105600</v>
      </c>
    </row>
    <row r="44" spans="10:14" ht="18.75">
      <c r="J44" s="95" t="s">
        <v>106</v>
      </c>
      <c r="K44" s="101">
        <v>29428</v>
      </c>
    </row>
    <row r="45" spans="10:14" ht="18.75">
      <c r="J45" s="98" t="s">
        <v>121</v>
      </c>
      <c r="K45" s="99">
        <f>SUM(K46:K48)</f>
        <v>66160</v>
      </c>
      <c r="N45" s="104" t="e">
        <f>K45-#REF!</f>
        <v>#REF!</v>
      </c>
    </row>
    <row r="46" spans="10:14" ht="18.75">
      <c r="J46" s="95" t="s">
        <v>107</v>
      </c>
      <c r="K46" s="101">
        <v>26160</v>
      </c>
    </row>
    <row r="47" spans="10:14" ht="18.75">
      <c r="J47" s="95" t="s">
        <v>108</v>
      </c>
      <c r="K47" s="101">
        <v>24000</v>
      </c>
    </row>
    <row r="48" spans="10:14" ht="18.75">
      <c r="J48" s="95" t="s">
        <v>120</v>
      </c>
      <c r="K48" s="101">
        <v>16000</v>
      </c>
    </row>
    <row r="49" spans="10:14" ht="18.75">
      <c r="J49" s="98" t="s">
        <v>122</v>
      </c>
      <c r="K49" s="99">
        <f>SUM(K50:K52)</f>
        <v>221096</v>
      </c>
      <c r="N49" s="104" t="e">
        <f>K49-#REF!</f>
        <v>#REF!</v>
      </c>
    </row>
    <row r="50" spans="10:14" ht="18.75">
      <c r="J50" s="95" t="s">
        <v>102</v>
      </c>
      <c r="K50" s="101">
        <v>58076</v>
      </c>
    </row>
    <row r="51" spans="10:14" ht="18.75">
      <c r="J51" s="95" t="s">
        <v>103</v>
      </c>
      <c r="K51" s="101">
        <v>85020</v>
      </c>
    </row>
    <row r="52" spans="10:14" ht="18.75">
      <c r="J52" s="95" t="s">
        <v>104</v>
      </c>
      <c r="K52" s="101">
        <v>78000</v>
      </c>
    </row>
    <row r="53" spans="10:14" ht="18.75">
      <c r="J53" s="98" t="s">
        <v>110</v>
      </c>
      <c r="K53" s="99">
        <f>K54</f>
        <v>1967000</v>
      </c>
      <c r="N53" s="104" t="e">
        <f>K53-#REF!</f>
        <v>#REF!</v>
      </c>
    </row>
    <row r="54" spans="10:14" ht="18.75">
      <c r="J54" s="95" t="s">
        <v>123</v>
      </c>
      <c r="K54" s="101">
        <v>1967000</v>
      </c>
    </row>
    <row r="55" spans="10:14" ht="18.75">
      <c r="J55" s="98" t="s">
        <v>124</v>
      </c>
      <c r="K55" s="99">
        <f>K56</f>
        <v>800000</v>
      </c>
      <c r="N55" s="104" t="e">
        <f>K55-#REF!</f>
        <v>#REF!</v>
      </c>
    </row>
    <row r="56" spans="10:14" ht="18.75">
      <c r="J56" s="95" t="s">
        <v>125</v>
      </c>
      <c r="K56" s="101">
        <v>800000</v>
      </c>
    </row>
    <row r="57" spans="10:14" ht="18.75">
      <c r="J57" s="98" t="s">
        <v>129</v>
      </c>
      <c r="K57" s="99">
        <f>SUM(K58:K60)</f>
        <v>611544.24</v>
      </c>
      <c r="N57" s="104" t="e">
        <f>K57-#REF!</f>
        <v>#REF!</v>
      </c>
    </row>
    <row r="58" spans="10:14" ht="18.75">
      <c r="J58" s="95" t="s">
        <v>127</v>
      </c>
      <c r="K58" s="101">
        <v>535494.24</v>
      </c>
    </row>
    <row r="59" spans="10:14" ht="18.75">
      <c r="J59" s="95" t="s">
        <v>126</v>
      </c>
      <c r="K59" s="101">
        <v>54000</v>
      </c>
    </row>
    <row r="60" spans="10:14" ht="18.75">
      <c r="J60" s="95" t="s">
        <v>128</v>
      </c>
      <c r="K60" s="101">
        <v>22050</v>
      </c>
    </row>
    <row r="61" spans="10:14" ht="18.75">
      <c r="J61" s="98" t="s">
        <v>131</v>
      </c>
      <c r="K61" s="99">
        <f>SUM(K62:K64)</f>
        <v>510880</v>
      </c>
      <c r="N61" s="104" t="e">
        <f>K61-#REF!</f>
        <v>#REF!</v>
      </c>
    </row>
    <row r="62" spans="10:14" ht="18.75">
      <c r="J62" s="95" t="s">
        <v>127</v>
      </c>
      <c r="K62" s="101">
        <v>381880</v>
      </c>
    </row>
    <row r="63" spans="10:14" ht="18.75">
      <c r="J63" s="95" t="s">
        <v>126</v>
      </c>
      <c r="K63" s="101">
        <v>36000</v>
      </c>
    </row>
    <row r="64" spans="10:14" ht="18.75">
      <c r="J64" s="95" t="s">
        <v>128</v>
      </c>
      <c r="K64" s="101">
        <v>93000</v>
      </c>
    </row>
    <row r="65" spans="10:14" ht="18.75">
      <c r="J65" s="98" t="s">
        <v>132</v>
      </c>
      <c r="K65" s="99">
        <f>SUM(K66:K68)</f>
        <v>2123528.88</v>
      </c>
      <c r="N65" s="104" t="e">
        <f>K65-#REF!</f>
        <v>#REF!</v>
      </c>
    </row>
    <row r="66" spans="10:14" ht="18.75">
      <c r="J66" s="95" t="s">
        <v>127</v>
      </c>
      <c r="K66" s="101">
        <v>1844678.88</v>
      </c>
    </row>
    <row r="67" spans="10:14" ht="18.75">
      <c r="J67" s="95" t="s">
        <v>126</v>
      </c>
      <c r="K67" s="101">
        <v>198000</v>
      </c>
    </row>
    <row r="68" spans="10:14" ht="18.75">
      <c r="J68" s="95" t="s">
        <v>189</v>
      </c>
      <c r="K68" s="101">
        <v>80850</v>
      </c>
    </row>
    <row r="69" spans="10:14" ht="23.25" customHeight="1">
      <c r="J69" s="108" t="s">
        <v>188</v>
      </c>
      <c r="K69" s="109">
        <f>K70+K72+K77+K81+K88+K95+K98+K100+K103+K105+K108+K116+K129+K132+K136+K138+K141+K146</f>
        <v>395019999.98000002</v>
      </c>
    </row>
    <row r="70" spans="10:14" ht="18.75">
      <c r="J70" s="98" t="s">
        <v>182</v>
      </c>
      <c r="K70" s="99">
        <f>K71</f>
        <v>50000</v>
      </c>
    </row>
    <row r="71" spans="10:14" ht="18.75">
      <c r="J71" s="95" t="s">
        <v>109</v>
      </c>
      <c r="K71" s="101">
        <v>50000</v>
      </c>
    </row>
    <row r="72" spans="10:14" ht="18.75">
      <c r="J72" s="98" t="s">
        <v>112</v>
      </c>
      <c r="K72" s="99">
        <f>SUM(K73:K76)</f>
        <v>5230000</v>
      </c>
    </row>
    <row r="73" spans="10:14" ht="18.75">
      <c r="J73" s="95" t="s">
        <v>109</v>
      </c>
      <c r="K73" s="101">
        <v>30000</v>
      </c>
    </row>
    <row r="74" spans="10:14" ht="18.75">
      <c r="J74" s="95" t="s">
        <v>133</v>
      </c>
      <c r="K74" s="101">
        <v>2500000</v>
      </c>
    </row>
    <row r="75" spans="10:14" ht="18.75">
      <c r="J75" s="95" t="s">
        <v>134</v>
      </c>
      <c r="K75" s="101">
        <v>2200000</v>
      </c>
    </row>
    <row r="76" spans="10:14" ht="18.75">
      <c r="J76" s="95" t="s">
        <v>135</v>
      </c>
      <c r="K76" s="101">
        <v>500000</v>
      </c>
    </row>
    <row r="77" spans="10:14" ht="18.75">
      <c r="J77" s="98" t="s">
        <v>113</v>
      </c>
      <c r="K77" s="99">
        <f>SUM(K78:K80)</f>
        <v>2579800</v>
      </c>
    </row>
    <row r="78" spans="10:14" ht="18.75">
      <c r="J78" s="95" t="s">
        <v>109</v>
      </c>
      <c r="K78" s="101">
        <v>20000</v>
      </c>
    </row>
    <row r="79" spans="10:14" ht="18.75">
      <c r="J79" s="95" t="s">
        <v>136</v>
      </c>
      <c r="K79" s="101">
        <v>1134000</v>
      </c>
    </row>
    <row r="80" spans="10:14" ht="18.75">
      <c r="J80" s="95" t="s">
        <v>137</v>
      </c>
      <c r="K80" s="101">
        <v>1425800</v>
      </c>
    </row>
    <row r="81" spans="10:11" ht="18.75">
      <c r="J81" s="98" t="s">
        <v>114</v>
      </c>
      <c r="K81" s="99">
        <f>SUM(K82:K87)</f>
        <v>80022300</v>
      </c>
    </row>
    <row r="82" spans="10:11" ht="18.75">
      <c r="J82" s="95" t="s">
        <v>138</v>
      </c>
      <c r="K82" s="101">
        <v>3510000</v>
      </c>
    </row>
    <row r="83" spans="10:11" ht="18.75">
      <c r="J83" s="95" t="s">
        <v>109</v>
      </c>
      <c r="K83" s="101">
        <v>50000</v>
      </c>
    </row>
    <row r="84" spans="10:11" ht="18.75">
      <c r="J84" s="95" t="s">
        <v>139</v>
      </c>
      <c r="K84" s="101">
        <v>5800000</v>
      </c>
    </row>
    <row r="85" spans="10:11" ht="18.75">
      <c r="J85" s="95" t="s">
        <v>140</v>
      </c>
      <c r="K85" s="101">
        <v>10000</v>
      </c>
    </row>
    <row r="86" spans="10:11" ht="18.75">
      <c r="J86" s="95" t="s">
        <v>141</v>
      </c>
      <c r="K86" s="101">
        <v>67952300</v>
      </c>
    </row>
    <row r="87" spans="10:11" ht="18.75">
      <c r="J87" s="95" t="s">
        <v>142</v>
      </c>
      <c r="K87" s="101">
        <v>2700000</v>
      </c>
    </row>
    <row r="88" spans="10:11" ht="18.75">
      <c r="J88" s="98" t="s">
        <v>115</v>
      </c>
      <c r="K88" s="99">
        <f>SUM(K89:K94)</f>
        <v>78265646</v>
      </c>
    </row>
    <row r="89" spans="10:11" ht="18.75">
      <c r="J89" s="95" t="s">
        <v>109</v>
      </c>
      <c r="K89" s="101">
        <v>50000</v>
      </c>
    </row>
    <row r="90" spans="10:11" ht="18.75">
      <c r="J90" s="95" t="s">
        <v>143</v>
      </c>
      <c r="K90" s="101">
        <v>2000000</v>
      </c>
    </row>
    <row r="91" spans="10:11" ht="18.75">
      <c r="J91" s="95" t="s">
        <v>144</v>
      </c>
      <c r="K91" s="101">
        <v>150000</v>
      </c>
    </row>
    <row r="92" spans="10:11" ht="18.75">
      <c r="J92" s="95" t="s">
        <v>145</v>
      </c>
      <c r="K92" s="101">
        <v>75300000</v>
      </c>
    </row>
    <row r="93" spans="10:11" ht="18.75">
      <c r="J93" s="95" t="s">
        <v>146</v>
      </c>
      <c r="K93" s="101">
        <v>265646</v>
      </c>
    </row>
    <row r="94" spans="10:11" ht="18.75">
      <c r="J94" s="95" t="s">
        <v>147</v>
      </c>
      <c r="K94" s="101">
        <v>500000</v>
      </c>
    </row>
    <row r="95" spans="10:11" ht="18.75">
      <c r="J95" s="98" t="s">
        <v>116</v>
      </c>
      <c r="K95" s="99">
        <f>SUM(K96:K97)</f>
        <v>550000</v>
      </c>
    </row>
    <row r="96" spans="10:11" ht="18.75">
      <c r="J96" s="95" t="s">
        <v>148</v>
      </c>
      <c r="K96" s="101">
        <v>500000</v>
      </c>
    </row>
    <row r="97" spans="10:11" ht="18.75">
      <c r="J97" s="95" t="s">
        <v>149</v>
      </c>
      <c r="K97" s="101">
        <v>50000</v>
      </c>
    </row>
    <row r="98" spans="10:11" ht="18.75">
      <c r="J98" s="98" t="s">
        <v>117</v>
      </c>
      <c r="K98" s="99">
        <f>SUM(K99)</f>
        <v>49680</v>
      </c>
    </row>
    <row r="99" spans="10:11" ht="18.75">
      <c r="J99" s="95" t="s">
        <v>150</v>
      </c>
      <c r="K99" s="101">
        <v>49680</v>
      </c>
    </row>
    <row r="100" spans="10:11" ht="18.75">
      <c r="J100" s="98" t="s">
        <v>119</v>
      </c>
      <c r="K100" s="99">
        <f>SUM(K101:K102)</f>
        <v>106360</v>
      </c>
    </row>
    <row r="101" spans="10:11" ht="18.75">
      <c r="J101" s="95" t="s">
        <v>109</v>
      </c>
      <c r="K101" s="101">
        <v>45000</v>
      </c>
    </row>
    <row r="102" spans="10:11" ht="18.75">
      <c r="J102" s="95" t="s">
        <v>151</v>
      </c>
      <c r="K102" s="101">
        <v>61360</v>
      </c>
    </row>
    <row r="103" spans="10:11" ht="18.75">
      <c r="J103" s="98" t="s">
        <v>121</v>
      </c>
      <c r="K103" s="99">
        <f>K104</f>
        <v>1259000</v>
      </c>
    </row>
    <row r="104" spans="10:11" ht="18.75">
      <c r="J104" s="95" t="s">
        <v>150</v>
      </c>
      <c r="K104" s="101">
        <v>1259000</v>
      </c>
    </row>
    <row r="105" spans="10:11" ht="18.75">
      <c r="J105" s="98" t="s">
        <v>122</v>
      </c>
      <c r="K105" s="99">
        <f>SUM(K106:K107)</f>
        <v>9030000</v>
      </c>
    </row>
    <row r="106" spans="10:11" ht="18.75">
      <c r="J106" s="95" t="s">
        <v>109</v>
      </c>
      <c r="K106" s="101">
        <v>30000</v>
      </c>
    </row>
    <row r="107" spans="10:11" ht="18.75">
      <c r="J107" s="95" t="s">
        <v>152</v>
      </c>
      <c r="K107" s="101">
        <v>9000000</v>
      </c>
    </row>
    <row r="108" spans="10:11" ht="18.75">
      <c r="J108" s="98" t="s">
        <v>183</v>
      </c>
      <c r="K108" s="99">
        <f>SUM(K109:K115)</f>
        <v>20280000</v>
      </c>
    </row>
    <row r="109" spans="10:11" ht="18.75">
      <c r="J109" s="95" t="s">
        <v>153</v>
      </c>
      <c r="K109" s="101">
        <v>9530000</v>
      </c>
    </row>
    <row r="110" spans="10:11" ht="18.75">
      <c r="J110" s="95" t="s">
        <v>154</v>
      </c>
      <c r="K110" s="101">
        <v>780000</v>
      </c>
    </row>
    <row r="111" spans="10:11" ht="18.75">
      <c r="J111" s="95" t="s">
        <v>111</v>
      </c>
      <c r="K111" s="101">
        <v>1250000</v>
      </c>
    </row>
    <row r="112" spans="10:11" ht="18.75">
      <c r="J112" s="95" t="s">
        <v>155</v>
      </c>
      <c r="K112" s="101">
        <v>2000000</v>
      </c>
    </row>
    <row r="113" spans="10:11" ht="18.75">
      <c r="J113" s="95" t="s">
        <v>156</v>
      </c>
      <c r="K113" s="101">
        <v>2000000</v>
      </c>
    </row>
    <row r="114" spans="10:11" ht="18.75">
      <c r="J114" s="95" t="s">
        <v>157</v>
      </c>
      <c r="K114" s="101">
        <v>2000000</v>
      </c>
    </row>
    <row r="115" spans="10:11" ht="18.75">
      <c r="J115" s="95" t="s">
        <v>158</v>
      </c>
      <c r="K115" s="101">
        <v>2720000</v>
      </c>
    </row>
    <row r="116" spans="10:11" ht="18.75">
      <c r="J116" s="98" t="s">
        <v>184</v>
      </c>
      <c r="K116" s="99">
        <f>SUM(K117:K128)</f>
        <v>135693294</v>
      </c>
    </row>
    <row r="117" spans="10:11" ht="18.75">
      <c r="J117" s="95" t="s">
        <v>159</v>
      </c>
      <c r="K117" s="101">
        <v>10800000</v>
      </c>
    </row>
    <row r="118" spans="10:11" ht="18.75">
      <c r="J118" s="95" t="s">
        <v>160</v>
      </c>
      <c r="K118" s="101">
        <v>500000</v>
      </c>
    </row>
    <row r="119" spans="10:11" ht="18.75">
      <c r="J119" s="95" t="s">
        <v>161</v>
      </c>
      <c r="K119" s="101">
        <v>2000000</v>
      </c>
    </row>
    <row r="120" spans="10:11" ht="18.75">
      <c r="J120" s="95" t="s">
        <v>162</v>
      </c>
      <c r="K120" s="101">
        <v>600000</v>
      </c>
    </row>
    <row r="121" spans="10:11" ht="18.75">
      <c r="J121" s="95" t="s">
        <v>163</v>
      </c>
      <c r="K121" s="101">
        <v>1503890</v>
      </c>
    </row>
    <row r="122" spans="10:11" ht="18.75">
      <c r="J122" s="95" t="s">
        <v>164</v>
      </c>
      <c r="K122" s="101">
        <v>900000</v>
      </c>
    </row>
    <row r="123" spans="10:11" ht="18.75">
      <c r="J123" s="95" t="s">
        <v>165</v>
      </c>
      <c r="K123" s="101">
        <v>12000000</v>
      </c>
    </row>
    <row r="124" spans="10:11" ht="18.75">
      <c r="J124" s="95" t="s">
        <v>166</v>
      </c>
      <c r="K124" s="101">
        <v>16183404</v>
      </c>
    </row>
    <row r="125" spans="10:11" ht="18.75">
      <c r="J125" s="95" t="s">
        <v>167</v>
      </c>
      <c r="K125" s="101">
        <v>24000000</v>
      </c>
    </row>
    <row r="126" spans="10:11" ht="18.75">
      <c r="J126" s="95" t="s">
        <v>168</v>
      </c>
      <c r="K126" s="101">
        <v>12000000</v>
      </c>
    </row>
    <row r="127" spans="10:11" ht="18.75">
      <c r="J127" s="95" t="s">
        <v>169</v>
      </c>
      <c r="K127" s="101">
        <v>21096000</v>
      </c>
    </row>
    <row r="128" spans="10:11" ht="18.75">
      <c r="J128" s="95" t="s">
        <v>170</v>
      </c>
      <c r="K128" s="101">
        <v>34110000</v>
      </c>
    </row>
    <row r="129" spans="10:11" ht="18.75">
      <c r="J129" s="98" t="s">
        <v>185</v>
      </c>
      <c r="K129" s="99">
        <f>SUM(K130:K131)</f>
        <v>100000</v>
      </c>
    </row>
    <row r="130" spans="10:11" ht="18.75">
      <c r="J130" s="95" t="s">
        <v>171</v>
      </c>
      <c r="K130" s="101">
        <v>40000</v>
      </c>
    </row>
    <row r="131" spans="10:11" ht="18.75">
      <c r="J131" s="95" t="s">
        <v>172</v>
      </c>
      <c r="K131" s="101">
        <v>60000</v>
      </c>
    </row>
    <row r="132" spans="10:11" ht="18.75">
      <c r="J132" s="98" t="s">
        <v>186</v>
      </c>
      <c r="K132" s="99">
        <f>SUM(K133:K135)</f>
        <v>3100000</v>
      </c>
    </row>
    <row r="133" spans="10:11" ht="18.75">
      <c r="J133" s="95" t="s">
        <v>173</v>
      </c>
      <c r="K133" s="101">
        <v>400000</v>
      </c>
    </row>
    <row r="134" spans="10:11" ht="18.75">
      <c r="J134" s="95" t="s">
        <v>174</v>
      </c>
      <c r="K134" s="101">
        <v>2100000</v>
      </c>
    </row>
    <row r="135" spans="10:11" ht="18.75">
      <c r="J135" s="95" t="s">
        <v>175</v>
      </c>
      <c r="K135" s="101">
        <v>600000</v>
      </c>
    </row>
    <row r="136" spans="10:11" ht="18.75">
      <c r="J136" s="98" t="s">
        <v>129</v>
      </c>
      <c r="K136" s="99">
        <f>K137</f>
        <v>3000000</v>
      </c>
    </row>
    <row r="137" spans="10:11" ht="18.75">
      <c r="J137" s="95" t="s">
        <v>176</v>
      </c>
      <c r="K137" s="101">
        <v>3000000</v>
      </c>
    </row>
    <row r="138" spans="10:11" ht="18.75">
      <c r="J138" s="98" t="s">
        <v>130</v>
      </c>
      <c r="K138" s="99">
        <f>SUM(K139:K140)</f>
        <v>100000</v>
      </c>
    </row>
    <row r="139" spans="10:11" ht="18.75">
      <c r="J139" s="95" t="s">
        <v>177</v>
      </c>
      <c r="K139" s="101">
        <v>70000</v>
      </c>
    </row>
    <row r="140" spans="10:11" ht="18.75">
      <c r="J140" s="95" t="s">
        <v>178</v>
      </c>
      <c r="K140" s="101">
        <v>30000</v>
      </c>
    </row>
    <row r="141" spans="10:11" ht="18.75">
      <c r="J141" s="98" t="s">
        <v>187</v>
      </c>
      <c r="K141" s="99">
        <f>SUM(K142:K145)</f>
        <v>55553919.979999997</v>
      </c>
    </row>
    <row r="142" spans="10:11" ht="18.75">
      <c r="J142" s="95" t="s">
        <v>177</v>
      </c>
      <c r="K142" s="101">
        <v>3521000</v>
      </c>
    </row>
    <row r="143" spans="10:11" ht="18.75">
      <c r="J143" s="95" t="s">
        <v>179</v>
      </c>
      <c r="K143" s="101">
        <v>2220900</v>
      </c>
    </row>
    <row r="144" spans="10:11" ht="18.75">
      <c r="J144" s="95" t="s">
        <v>180</v>
      </c>
      <c r="K144" s="101">
        <v>812019.98</v>
      </c>
    </row>
    <row r="145" spans="10:11" ht="18.75">
      <c r="J145" s="95" t="s">
        <v>181</v>
      </c>
      <c r="K145" s="101">
        <v>49000000</v>
      </c>
    </row>
    <row r="146" spans="10:11" ht="18.75">
      <c r="J146" s="98" t="s">
        <v>131</v>
      </c>
      <c r="K146" s="99">
        <f>K147</f>
        <v>50000</v>
      </c>
    </row>
    <row r="147" spans="10:11" ht="18.75">
      <c r="J147" s="95" t="s">
        <v>109</v>
      </c>
      <c r="K147" s="101">
        <v>50000</v>
      </c>
    </row>
    <row r="148" spans="10:11" ht="18.75">
      <c r="J148" s="110" t="s">
        <v>97</v>
      </c>
      <c r="K148" s="101">
        <f>SUM(K149:K150)</f>
        <v>9285400</v>
      </c>
    </row>
    <row r="149" spans="10:11" ht="18.75">
      <c r="J149" s="95" t="s">
        <v>190</v>
      </c>
      <c r="K149" s="101">
        <v>8525400</v>
      </c>
    </row>
    <row r="150" spans="10:11" ht="18.75">
      <c r="J150" s="95" t="s">
        <v>191</v>
      </c>
      <c r="K150" s="101">
        <v>760000</v>
      </c>
    </row>
  </sheetData>
  <mergeCells count="13">
    <mergeCell ref="L4:L5"/>
    <mergeCell ref="M4:M5"/>
    <mergeCell ref="A1:K1"/>
    <mergeCell ref="A2:F2"/>
    <mergeCell ref="K4:K5"/>
    <mergeCell ref="A4:A5"/>
    <mergeCell ref="B4:B5"/>
    <mergeCell ref="C4:C5"/>
    <mergeCell ref="D4:D5"/>
    <mergeCell ref="E4:E5"/>
    <mergeCell ref="I4:I5"/>
    <mergeCell ref="J4:J5"/>
    <mergeCell ref="J2:K2"/>
  </mergeCells>
  <phoneticPr fontId="4" type="noConversion"/>
  <pageMargins left="0.59055118110236227" right="0.35433070866141736" top="0.74803149606299213" bottom="0.43307086614173229" header="0.31496062992125984" footer="0.31496062992125984"/>
  <pageSetup paperSize="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2"/>
  <sheetViews>
    <sheetView zoomScaleSheetLayoutView="100" workbookViewId="0">
      <pane xSplit="1" ySplit="5" topLeftCell="B48" activePane="bottomRight" state="frozen"/>
      <selection activeCell="K8" sqref="K8:L10"/>
      <selection pane="topRight" activeCell="K8" sqref="K8:L10"/>
      <selection pane="bottomLeft" activeCell="K8" sqref="K8:L10"/>
      <selection pane="bottomRight" activeCell="K8" sqref="K8:L10"/>
    </sheetView>
  </sheetViews>
  <sheetFormatPr defaultRowHeight="13.5"/>
  <cols>
    <col min="1" max="1" width="31.375" bestFit="1" customWidth="1"/>
    <col min="2" max="2" width="14.75" customWidth="1"/>
    <col min="3" max="3" width="72.875" style="96" bestFit="1" customWidth="1"/>
    <col min="4" max="4" width="34.375" style="14" bestFit="1" customWidth="1"/>
    <col min="5" max="5" width="15" bestFit="1" customWidth="1"/>
    <col min="6" max="6" width="54.625" bestFit="1" customWidth="1"/>
    <col min="7" max="7" width="10.5" bestFit="1" customWidth="1"/>
  </cols>
  <sheetData>
    <row r="1" spans="1:7" ht="61.5" customHeight="1">
      <c r="A1" s="187" t="s">
        <v>79</v>
      </c>
      <c r="B1" s="187"/>
      <c r="C1" s="187"/>
      <c r="D1" s="187"/>
      <c r="E1" s="30"/>
      <c r="F1" s="30"/>
      <c r="G1" s="30"/>
    </row>
    <row r="2" spans="1:7" ht="61.5" customHeight="1">
      <c r="A2" s="187" t="s">
        <v>92</v>
      </c>
      <c r="B2" s="187"/>
      <c r="C2" s="187" t="s">
        <v>93</v>
      </c>
      <c r="D2" s="187"/>
      <c r="E2" s="30"/>
      <c r="F2" s="30"/>
      <c r="G2" s="30"/>
    </row>
    <row r="3" spans="1:7" ht="31.5" customHeight="1">
      <c r="A3" s="81"/>
      <c r="B3" s="90"/>
      <c r="C3" s="93"/>
      <c r="D3" s="90" t="s">
        <v>193</v>
      </c>
      <c r="E3" s="30"/>
      <c r="F3" s="30"/>
      <c r="G3" s="30"/>
    </row>
    <row r="4" spans="1:7" s="49" customFormat="1" ht="19.5" customHeight="1">
      <c r="C4" s="213" t="s">
        <v>94</v>
      </c>
      <c r="D4" s="202" t="s">
        <v>81</v>
      </c>
    </row>
    <row r="5" spans="1:7" s="49" customFormat="1" ht="19.5" customHeight="1">
      <c r="C5" s="214"/>
      <c r="D5" s="203"/>
    </row>
    <row r="6" spans="1:7" s="49" customFormat="1" ht="19.5" customHeight="1">
      <c r="C6" s="111" t="s">
        <v>100</v>
      </c>
      <c r="D6" s="112">
        <f>D7+D69+D148</f>
        <v>416086014.10000002</v>
      </c>
    </row>
    <row r="7" spans="1:7" s="49" customFormat="1" ht="25.5" customHeight="1">
      <c r="C7" s="105" t="s">
        <v>101</v>
      </c>
      <c r="D7" s="106">
        <f>D8+D12+D16+D21+D25+D29+D33+D37+D41+D45+D49+D53+D55+D57+D61+D65</f>
        <v>11780614.119999999</v>
      </c>
      <c r="E7" s="60"/>
    </row>
    <row r="8" spans="1:7" s="49" customFormat="1" ht="25.5" customHeight="1">
      <c r="C8" s="98" t="s">
        <v>105</v>
      </c>
      <c r="D8" s="99">
        <f>SUM(D9:D11)</f>
        <v>1286840</v>
      </c>
      <c r="E8" s="100" t="e">
        <f>D8-#REF!</f>
        <v>#REF!</v>
      </c>
    </row>
    <row r="9" spans="1:7" s="49" customFormat="1" ht="25.5" customHeight="1">
      <c r="C9" s="95" t="s">
        <v>106</v>
      </c>
      <c r="D9" s="101">
        <v>249080</v>
      </c>
    </row>
    <row r="10" spans="1:7" ht="18.75">
      <c r="C10" s="95" t="s">
        <v>107</v>
      </c>
      <c r="D10" s="101">
        <v>485760</v>
      </c>
      <c r="E10" s="22"/>
    </row>
    <row r="11" spans="1:7" ht="28.5" customHeight="1">
      <c r="C11" s="95" t="s">
        <v>108</v>
      </c>
      <c r="D11" s="101">
        <v>552000</v>
      </c>
      <c r="E11" s="22"/>
    </row>
    <row r="12" spans="1:7" ht="28.5" customHeight="1">
      <c r="C12" s="98" t="s">
        <v>112</v>
      </c>
      <c r="D12" s="99">
        <f>SUM(D13:D15)</f>
        <v>783960</v>
      </c>
      <c r="E12" s="103" t="e">
        <f>D12-#REF!</f>
        <v>#REF!</v>
      </c>
    </row>
    <row r="13" spans="1:7" ht="18.75">
      <c r="C13" s="95" t="s">
        <v>107</v>
      </c>
      <c r="D13" s="101">
        <v>346760</v>
      </c>
    </row>
    <row r="14" spans="1:7" ht="18.75">
      <c r="C14" s="95" t="s">
        <v>108</v>
      </c>
      <c r="D14" s="101">
        <v>312000</v>
      </c>
      <c r="E14" s="22"/>
    </row>
    <row r="15" spans="1:7" ht="18.75">
      <c r="C15" s="95" t="s">
        <v>106</v>
      </c>
      <c r="D15" s="101">
        <v>125200</v>
      </c>
    </row>
    <row r="16" spans="1:7" ht="18.75">
      <c r="C16" s="98" t="s">
        <v>113</v>
      </c>
      <c r="D16" s="99">
        <f>SUM(D17:D19)</f>
        <v>481080</v>
      </c>
      <c r="E16" s="104" t="e">
        <f>D16-#REF!</f>
        <v>#REF!</v>
      </c>
    </row>
    <row r="17" spans="3:5" ht="18.75">
      <c r="C17" s="95" t="s">
        <v>106</v>
      </c>
      <c r="D17" s="101">
        <v>75000</v>
      </c>
    </row>
    <row r="18" spans="3:5" ht="18.75">
      <c r="C18" s="95" t="s">
        <v>107</v>
      </c>
      <c r="D18" s="101">
        <v>190080</v>
      </c>
    </row>
    <row r="19" spans="3:5" ht="18.75">
      <c r="C19" s="95" t="s">
        <v>108</v>
      </c>
      <c r="D19" s="101">
        <v>216000</v>
      </c>
    </row>
    <row r="20" spans="3:5" ht="18.75">
      <c r="C20" s="95"/>
      <c r="D20" s="101"/>
    </row>
    <row r="21" spans="3:5" ht="18.75">
      <c r="C21" s="98" t="s">
        <v>114</v>
      </c>
      <c r="D21" s="99">
        <f>SUM(D22:D24)</f>
        <v>546680</v>
      </c>
      <c r="E21" s="104" t="e">
        <f>D21-#REF!</f>
        <v>#REF!</v>
      </c>
    </row>
    <row r="22" spans="3:5" ht="18.75">
      <c r="C22" s="95" t="s">
        <v>108</v>
      </c>
      <c r="D22" s="101">
        <v>264000</v>
      </c>
    </row>
    <row r="23" spans="3:5" ht="18.75">
      <c r="C23" s="95" t="s">
        <v>107</v>
      </c>
      <c r="D23" s="101">
        <v>190080</v>
      </c>
    </row>
    <row r="24" spans="3:5" ht="18.75">
      <c r="C24" s="95" t="s">
        <v>106</v>
      </c>
      <c r="D24" s="101">
        <v>92600</v>
      </c>
    </row>
    <row r="25" spans="3:5" ht="18.75">
      <c r="C25" s="98" t="s">
        <v>115</v>
      </c>
      <c r="D25" s="99">
        <f>SUM(D26:D28)</f>
        <v>528140</v>
      </c>
      <c r="E25" s="104" t="e">
        <f>D25-#REF!</f>
        <v>#REF!</v>
      </c>
    </row>
    <row r="26" spans="3:5" ht="18.75">
      <c r="C26" s="95" t="s">
        <v>107</v>
      </c>
      <c r="D26" s="101">
        <v>252180</v>
      </c>
    </row>
    <row r="27" spans="3:5" ht="18.75">
      <c r="C27" s="95" t="s">
        <v>108</v>
      </c>
      <c r="D27" s="101">
        <v>192000</v>
      </c>
    </row>
    <row r="28" spans="3:5" ht="18.75">
      <c r="C28" s="95" t="s">
        <v>106</v>
      </c>
      <c r="D28" s="101">
        <v>83960</v>
      </c>
    </row>
    <row r="29" spans="3:5" ht="18.75">
      <c r="C29" s="98" t="s">
        <v>116</v>
      </c>
      <c r="D29" s="99">
        <f>SUM(D30:D32)</f>
        <v>1419345</v>
      </c>
      <c r="E29" s="104" t="e">
        <f>D29-#REF!</f>
        <v>#REF!</v>
      </c>
    </row>
    <row r="30" spans="3:5" ht="18.75">
      <c r="C30" s="95" t="s">
        <v>108</v>
      </c>
      <c r="D30" s="101">
        <v>384000</v>
      </c>
    </row>
    <row r="31" spans="3:5" ht="18.75">
      <c r="C31" s="95" t="s">
        <v>106</v>
      </c>
      <c r="D31" s="101">
        <v>208160</v>
      </c>
    </row>
    <row r="32" spans="3:5" ht="18.75">
      <c r="C32" s="95" t="s">
        <v>107</v>
      </c>
      <c r="D32" s="101">
        <v>827185</v>
      </c>
    </row>
    <row r="33" spans="3:5" ht="18.75">
      <c r="C33" s="98" t="s">
        <v>117</v>
      </c>
      <c r="D33" s="99">
        <f>SUM(D34:D36)</f>
        <v>164404</v>
      </c>
      <c r="E33" s="104" t="e">
        <f>D33-#REF!</f>
        <v>#REF!</v>
      </c>
    </row>
    <row r="34" spans="3:5" ht="18.75">
      <c r="C34" s="95" t="s">
        <v>107</v>
      </c>
      <c r="D34" s="101">
        <v>105600</v>
      </c>
    </row>
    <row r="35" spans="3:5" ht="18.75">
      <c r="C35" s="95" t="s">
        <v>106</v>
      </c>
      <c r="D35" s="101">
        <v>28804</v>
      </c>
    </row>
    <row r="36" spans="3:5" ht="18.75">
      <c r="C36" s="95" t="s">
        <v>108</v>
      </c>
      <c r="D36" s="101">
        <v>30000</v>
      </c>
    </row>
    <row r="37" spans="3:5" ht="18.75">
      <c r="C37" s="98" t="s">
        <v>118</v>
      </c>
      <c r="D37" s="99">
        <f>SUM(D38:D40)</f>
        <v>104928</v>
      </c>
      <c r="E37" s="104" t="e">
        <f>D37-#REF!</f>
        <v>#REF!</v>
      </c>
    </row>
    <row r="38" spans="3:5" ht="18.75">
      <c r="C38" s="95" t="s">
        <v>106</v>
      </c>
      <c r="D38" s="101">
        <v>23568</v>
      </c>
    </row>
    <row r="39" spans="3:5" ht="18.75">
      <c r="C39" s="95" t="s">
        <v>107</v>
      </c>
      <c r="D39" s="101">
        <v>63360</v>
      </c>
    </row>
    <row r="40" spans="3:5" ht="18.75">
      <c r="C40" s="95" t="s">
        <v>108</v>
      </c>
      <c r="D40" s="101">
        <v>18000</v>
      </c>
    </row>
    <row r="41" spans="3:5" ht="18.75">
      <c r="C41" s="98" t="s">
        <v>119</v>
      </c>
      <c r="D41" s="99">
        <f>SUM(D42:D44)</f>
        <v>165028</v>
      </c>
      <c r="E41" s="104" t="e">
        <f>D41-#REF!</f>
        <v>#REF!</v>
      </c>
    </row>
    <row r="42" spans="3:5" ht="18.75">
      <c r="C42" s="95" t="s">
        <v>108</v>
      </c>
      <c r="D42" s="101">
        <v>30000</v>
      </c>
    </row>
    <row r="43" spans="3:5" ht="18.75">
      <c r="C43" s="95" t="s">
        <v>107</v>
      </c>
      <c r="D43" s="101">
        <v>105600</v>
      </c>
    </row>
    <row r="44" spans="3:5" ht="18.75">
      <c r="C44" s="95" t="s">
        <v>106</v>
      </c>
      <c r="D44" s="101">
        <v>29428</v>
      </c>
    </row>
    <row r="45" spans="3:5" ht="18.75">
      <c r="C45" s="98" t="s">
        <v>121</v>
      </c>
      <c r="D45" s="99">
        <f>SUM(D46:D48)</f>
        <v>66160</v>
      </c>
      <c r="E45" s="104" t="e">
        <f>D45-#REF!</f>
        <v>#REF!</v>
      </c>
    </row>
    <row r="46" spans="3:5" ht="18.75">
      <c r="C46" s="95" t="s">
        <v>107</v>
      </c>
      <c r="D46" s="101">
        <v>26160</v>
      </c>
    </row>
    <row r="47" spans="3:5" ht="18.75">
      <c r="C47" s="95" t="s">
        <v>108</v>
      </c>
      <c r="D47" s="101">
        <v>24000</v>
      </c>
    </row>
    <row r="48" spans="3:5" ht="18.75">
      <c r="C48" s="95" t="s">
        <v>120</v>
      </c>
      <c r="D48" s="101">
        <v>16000</v>
      </c>
    </row>
    <row r="49" spans="3:5" ht="18.75">
      <c r="C49" s="98" t="s">
        <v>122</v>
      </c>
      <c r="D49" s="99">
        <f>SUM(D50:D52)</f>
        <v>221096</v>
      </c>
      <c r="E49" s="104" t="e">
        <f>D49-#REF!</f>
        <v>#REF!</v>
      </c>
    </row>
    <row r="50" spans="3:5" ht="18.75">
      <c r="C50" s="95" t="s">
        <v>102</v>
      </c>
      <c r="D50" s="101">
        <v>58076</v>
      </c>
    </row>
    <row r="51" spans="3:5" ht="18.75">
      <c r="C51" s="95" t="s">
        <v>103</v>
      </c>
      <c r="D51" s="101">
        <v>85020</v>
      </c>
    </row>
    <row r="52" spans="3:5" ht="18.75">
      <c r="C52" s="95" t="s">
        <v>104</v>
      </c>
      <c r="D52" s="101">
        <v>78000</v>
      </c>
    </row>
    <row r="53" spans="3:5" ht="18.75">
      <c r="C53" s="98" t="s">
        <v>110</v>
      </c>
      <c r="D53" s="99">
        <f>D54</f>
        <v>1967000</v>
      </c>
      <c r="E53" s="104" t="e">
        <f>D53-#REF!</f>
        <v>#REF!</v>
      </c>
    </row>
    <row r="54" spans="3:5" ht="18.75">
      <c r="C54" s="95" t="s">
        <v>123</v>
      </c>
      <c r="D54" s="101">
        <v>1967000</v>
      </c>
    </row>
    <row r="55" spans="3:5" ht="18.75">
      <c r="C55" s="98" t="s">
        <v>124</v>
      </c>
      <c r="D55" s="99">
        <f>D56</f>
        <v>800000</v>
      </c>
      <c r="E55" s="104" t="e">
        <f>D55-#REF!</f>
        <v>#REF!</v>
      </c>
    </row>
    <row r="56" spans="3:5" ht="18.75">
      <c r="C56" s="95" t="s">
        <v>125</v>
      </c>
      <c r="D56" s="101">
        <v>800000</v>
      </c>
    </row>
    <row r="57" spans="3:5" ht="18.75">
      <c r="C57" s="98" t="s">
        <v>129</v>
      </c>
      <c r="D57" s="99">
        <f>SUM(D58:D60)</f>
        <v>611544.24</v>
      </c>
      <c r="E57" s="104" t="e">
        <f>D57-#REF!</f>
        <v>#REF!</v>
      </c>
    </row>
    <row r="58" spans="3:5" ht="18.75">
      <c r="C58" s="95" t="s">
        <v>127</v>
      </c>
      <c r="D58" s="101">
        <v>535494.24</v>
      </c>
    </row>
    <row r="59" spans="3:5" ht="18.75">
      <c r="C59" s="95" t="s">
        <v>126</v>
      </c>
      <c r="D59" s="101">
        <v>54000</v>
      </c>
    </row>
    <row r="60" spans="3:5" ht="18.75">
      <c r="C60" s="95" t="s">
        <v>128</v>
      </c>
      <c r="D60" s="101">
        <v>22050</v>
      </c>
    </row>
    <row r="61" spans="3:5" ht="18.75">
      <c r="C61" s="98" t="s">
        <v>131</v>
      </c>
      <c r="D61" s="99">
        <f>SUM(D62:D64)</f>
        <v>510880</v>
      </c>
      <c r="E61" s="104" t="e">
        <f>D61-#REF!</f>
        <v>#REF!</v>
      </c>
    </row>
    <row r="62" spans="3:5" ht="18.75">
      <c r="C62" s="95" t="s">
        <v>127</v>
      </c>
      <c r="D62" s="101">
        <v>381880</v>
      </c>
    </row>
    <row r="63" spans="3:5" ht="18.75">
      <c r="C63" s="95" t="s">
        <v>126</v>
      </c>
      <c r="D63" s="101">
        <v>36000</v>
      </c>
    </row>
    <row r="64" spans="3:5" ht="18.75">
      <c r="C64" s="95" t="s">
        <v>128</v>
      </c>
      <c r="D64" s="101">
        <v>93000</v>
      </c>
    </row>
    <row r="65" spans="3:5" ht="18.75">
      <c r="C65" s="98" t="s">
        <v>132</v>
      </c>
      <c r="D65" s="99">
        <f>SUM(D66:D68)</f>
        <v>2123528.88</v>
      </c>
      <c r="E65" s="104" t="e">
        <f>D65-#REF!</f>
        <v>#REF!</v>
      </c>
    </row>
    <row r="66" spans="3:5" ht="18.75">
      <c r="C66" s="95" t="s">
        <v>127</v>
      </c>
      <c r="D66" s="101">
        <v>1844678.88</v>
      </c>
    </row>
    <row r="67" spans="3:5" ht="18.75">
      <c r="C67" s="95" t="s">
        <v>126</v>
      </c>
      <c r="D67" s="101">
        <v>198000</v>
      </c>
    </row>
    <row r="68" spans="3:5" ht="18.75">
      <c r="C68" s="95" t="s">
        <v>189</v>
      </c>
      <c r="D68" s="101">
        <v>80850</v>
      </c>
    </row>
    <row r="69" spans="3:5" ht="23.25" customHeight="1">
      <c r="C69" s="108" t="s">
        <v>188</v>
      </c>
      <c r="D69" s="109">
        <f>D70+D72+D77+D81+D88+D95+D98+D100+D103+D105+D108+D116+D129+D132+D136+D138+D141+D146</f>
        <v>395019999.98000002</v>
      </c>
    </row>
    <row r="70" spans="3:5" ht="18.75">
      <c r="C70" s="98" t="s">
        <v>182</v>
      </c>
      <c r="D70" s="99">
        <f>D71</f>
        <v>50000</v>
      </c>
    </row>
    <row r="71" spans="3:5" ht="18.75">
      <c r="C71" s="95" t="s">
        <v>109</v>
      </c>
      <c r="D71" s="101">
        <v>50000</v>
      </c>
    </row>
    <row r="72" spans="3:5" ht="18.75">
      <c r="C72" s="98" t="s">
        <v>112</v>
      </c>
      <c r="D72" s="99">
        <f>SUM(D73:D76)</f>
        <v>5230000</v>
      </c>
    </row>
    <row r="73" spans="3:5" ht="18.75">
      <c r="C73" s="95" t="s">
        <v>109</v>
      </c>
      <c r="D73" s="101">
        <v>30000</v>
      </c>
    </row>
    <row r="74" spans="3:5" ht="18.75">
      <c r="C74" s="95" t="s">
        <v>133</v>
      </c>
      <c r="D74" s="101">
        <v>2500000</v>
      </c>
    </row>
    <row r="75" spans="3:5" ht="18.75">
      <c r="C75" s="95" t="s">
        <v>134</v>
      </c>
      <c r="D75" s="101">
        <v>2200000</v>
      </c>
    </row>
    <row r="76" spans="3:5" ht="18.75">
      <c r="C76" s="95" t="s">
        <v>135</v>
      </c>
      <c r="D76" s="101">
        <v>500000</v>
      </c>
    </row>
    <row r="77" spans="3:5" ht="18.75">
      <c r="C77" s="98" t="s">
        <v>113</v>
      </c>
      <c r="D77" s="99">
        <f>SUM(D78:D80)</f>
        <v>2579800</v>
      </c>
    </row>
    <row r="78" spans="3:5" ht="18.75">
      <c r="C78" s="95" t="s">
        <v>109</v>
      </c>
      <c r="D78" s="101">
        <v>20000</v>
      </c>
    </row>
    <row r="79" spans="3:5" ht="18.75">
      <c r="C79" s="95" t="s">
        <v>136</v>
      </c>
      <c r="D79" s="101">
        <v>1134000</v>
      </c>
    </row>
    <row r="80" spans="3:5" ht="18.75">
      <c r="C80" s="95" t="s">
        <v>137</v>
      </c>
      <c r="D80" s="101">
        <v>1425800</v>
      </c>
    </row>
    <row r="81" spans="3:4" ht="18.75">
      <c r="C81" s="98" t="s">
        <v>114</v>
      </c>
      <c r="D81" s="99">
        <f>SUM(D82:D87)</f>
        <v>80022300</v>
      </c>
    </row>
    <row r="82" spans="3:4" ht="18.75">
      <c r="C82" s="95" t="s">
        <v>138</v>
      </c>
      <c r="D82" s="101">
        <v>3510000</v>
      </c>
    </row>
    <row r="83" spans="3:4" ht="18.75">
      <c r="C83" s="95" t="s">
        <v>109</v>
      </c>
      <c r="D83" s="101">
        <v>50000</v>
      </c>
    </row>
    <row r="84" spans="3:4" ht="18.75">
      <c r="C84" s="95" t="s">
        <v>139</v>
      </c>
      <c r="D84" s="101">
        <v>5800000</v>
      </c>
    </row>
    <row r="85" spans="3:4" ht="18.75">
      <c r="C85" s="95" t="s">
        <v>140</v>
      </c>
      <c r="D85" s="101">
        <v>10000</v>
      </c>
    </row>
    <row r="86" spans="3:4" ht="18.75">
      <c r="C86" s="95" t="s">
        <v>141</v>
      </c>
      <c r="D86" s="101">
        <v>67952300</v>
      </c>
    </row>
    <row r="87" spans="3:4" ht="18.75">
      <c r="C87" s="95" t="s">
        <v>142</v>
      </c>
      <c r="D87" s="101">
        <v>2700000</v>
      </c>
    </row>
    <row r="88" spans="3:4" ht="18.75">
      <c r="C88" s="98" t="s">
        <v>115</v>
      </c>
      <c r="D88" s="99">
        <f>SUM(D89:D94)</f>
        <v>78265646</v>
      </c>
    </row>
    <row r="89" spans="3:4" ht="18.75">
      <c r="C89" s="95" t="s">
        <v>109</v>
      </c>
      <c r="D89" s="101">
        <v>50000</v>
      </c>
    </row>
    <row r="90" spans="3:4" ht="18.75">
      <c r="C90" s="95" t="s">
        <v>143</v>
      </c>
      <c r="D90" s="101">
        <v>2000000</v>
      </c>
    </row>
    <row r="91" spans="3:4" ht="18.75">
      <c r="C91" s="95" t="s">
        <v>144</v>
      </c>
      <c r="D91" s="101">
        <v>150000</v>
      </c>
    </row>
    <row r="92" spans="3:4" ht="18.75">
      <c r="C92" s="95" t="s">
        <v>145</v>
      </c>
      <c r="D92" s="101">
        <v>75300000</v>
      </c>
    </row>
    <row r="93" spans="3:4" ht="18.75">
      <c r="C93" s="95" t="s">
        <v>146</v>
      </c>
      <c r="D93" s="101">
        <v>265646</v>
      </c>
    </row>
    <row r="94" spans="3:4" ht="18.75">
      <c r="C94" s="95" t="s">
        <v>147</v>
      </c>
      <c r="D94" s="101">
        <v>500000</v>
      </c>
    </row>
    <row r="95" spans="3:4" ht="18.75">
      <c r="C95" s="98" t="s">
        <v>116</v>
      </c>
      <c r="D95" s="99">
        <f>SUM(D96:D97)</f>
        <v>550000</v>
      </c>
    </row>
    <row r="96" spans="3:4" ht="18.75">
      <c r="C96" s="95" t="s">
        <v>148</v>
      </c>
      <c r="D96" s="101">
        <v>500000</v>
      </c>
    </row>
    <row r="97" spans="3:4" ht="18.75">
      <c r="C97" s="95" t="s">
        <v>149</v>
      </c>
      <c r="D97" s="101">
        <v>50000</v>
      </c>
    </row>
    <row r="98" spans="3:4" ht="18.75">
      <c r="C98" s="98" t="s">
        <v>117</v>
      </c>
      <c r="D98" s="99">
        <f>SUM(D99)</f>
        <v>49680</v>
      </c>
    </row>
    <row r="99" spans="3:4" ht="18.75">
      <c r="C99" s="95" t="s">
        <v>150</v>
      </c>
      <c r="D99" s="101">
        <v>49680</v>
      </c>
    </row>
    <row r="100" spans="3:4" ht="18.75">
      <c r="C100" s="98" t="s">
        <v>119</v>
      </c>
      <c r="D100" s="99">
        <f>SUM(D101:D102)</f>
        <v>106360</v>
      </c>
    </row>
    <row r="101" spans="3:4" ht="18.75">
      <c r="C101" s="95" t="s">
        <v>109</v>
      </c>
      <c r="D101" s="101">
        <v>45000</v>
      </c>
    </row>
    <row r="102" spans="3:4" ht="18.75">
      <c r="C102" s="95" t="s">
        <v>151</v>
      </c>
      <c r="D102" s="101">
        <v>61360</v>
      </c>
    </row>
    <row r="103" spans="3:4" ht="18.75">
      <c r="C103" s="98" t="s">
        <v>121</v>
      </c>
      <c r="D103" s="99">
        <f>D104</f>
        <v>1259000</v>
      </c>
    </row>
    <row r="104" spans="3:4" ht="18.75">
      <c r="C104" s="95" t="s">
        <v>150</v>
      </c>
      <c r="D104" s="101">
        <v>1259000</v>
      </c>
    </row>
    <row r="105" spans="3:4" ht="18.75">
      <c r="C105" s="98" t="s">
        <v>122</v>
      </c>
      <c r="D105" s="99">
        <f>SUM(D106:D107)</f>
        <v>9030000</v>
      </c>
    </row>
    <row r="106" spans="3:4" ht="18.75">
      <c r="C106" s="95" t="s">
        <v>109</v>
      </c>
      <c r="D106" s="101">
        <v>30000</v>
      </c>
    </row>
    <row r="107" spans="3:4" ht="18.75">
      <c r="C107" s="95" t="s">
        <v>152</v>
      </c>
      <c r="D107" s="101">
        <v>9000000</v>
      </c>
    </row>
    <row r="108" spans="3:4" ht="18.75">
      <c r="C108" s="98" t="s">
        <v>183</v>
      </c>
      <c r="D108" s="99">
        <f>SUM(D109:D115)</f>
        <v>20280000</v>
      </c>
    </row>
    <row r="109" spans="3:4" ht="18.75">
      <c r="C109" s="95" t="s">
        <v>153</v>
      </c>
      <c r="D109" s="101">
        <v>9530000</v>
      </c>
    </row>
    <row r="110" spans="3:4" ht="18.75">
      <c r="C110" s="95" t="s">
        <v>154</v>
      </c>
      <c r="D110" s="101">
        <v>780000</v>
      </c>
    </row>
    <row r="111" spans="3:4" ht="18.75">
      <c r="C111" s="95" t="s">
        <v>111</v>
      </c>
      <c r="D111" s="101">
        <v>1250000</v>
      </c>
    </row>
    <row r="112" spans="3:4" ht="18.75">
      <c r="C112" s="95" t="s">
        <v>155</v>
      </c>
      <c r="D112" s="101">
        <v>2000000</v>
      </c>
    </row>
    <row r="113" spans="3:4" ht="18.75">
      <c r="C113" s="95" t="s">
        <v>156</v>
      </c>
      <c r="D113" s="101">
        <v>2000000</v>
      </c>
    </row>
    <row r="114" spans="3:4" ht="18.75">
      <c r="C114" s="95" t="s">
        <v>157</v>
      </c>
      <c r="D114" s="101">
        <v>2000000</v>
      </c>
    </row>
    <row r="115" spans="3:4" ht="18.75">
      <c r="C115" s="95" t="s">
        <v>158</v>
      </c>
      <c r="D115" s="101">
        <v>2720000</v>
      </c>
    </row>
    <row r="116" spans="3:4" ht="18.75">
      <c r="C116" s="98" t="s">
        <v>184</v>
      </c>
      <c r="D116" s="99">
        <f>SUM(D117:D128)</f>
        <v>135693294</v>
      </c>
    </row>
    <row r="117" spans="3:4" ht="18.75">
      <c r="C117" s="95" t="s">
        <v>159</v>
      </c>
      <c r="D117" s="101">
        <v>10800000</v>
      </c>
    </row>
    <row r="118" spans="3:4" ht="18.75">
      <c r="C118" s="95" t="s">
        <v>160</v>
      </c>
      <c r="D118" s="101">
        <v>500000</v>
      </c>
    </row>
    <row r="119" spans="3:4" ht="18.75">
      <c r="C119" s="95" t="s">
        <v>161</v>
      </c>
      <c r="D119" s="101">
        <v>2000000</v>
      </c>
    </row>
    <row r="120" spans="3:4" ht="18.75">
      <c r="C120" s="95" t="s">
        <v>162</v>
      </c>
      <c r="D120" s="101">
        <v>600000</v>
      </c>
    </row>
    <row r="121" spans="3:4" ht="18.75">
      <c r="C121" s="95" t="s">
        <v>163</v>
      </c>
      <c r="D121" s="101">
        <v>1503890</v>
      </c>
    </row>
    <row r="122" spans="3:4" ht="18.75">
      <c r="C122" s="95" t="s">
        <v>164</v>
      </c>
      <c r="D122" s="101">
        <v>900000</v>
      </c>
    </row>
    <row r="123" spans="3:4" ht="18.75">
      <c r="C123" s="95" t="s">
        <v>165</v>
      </c>
      <c r="D123" s="101">
        <v>12000000</v>
      </c>
    </row>
    <row r="124" spans="3:4" ht="18.75">
      <c r="C124" s="95" t="s">
        <v>166</v>
      </c>
      <c r="D124" s="101">
        <v>16183404</v>
      </c>
    </row>
    <row r="125" spans="3:4" ht="18.75">
      <c r="C125" s="95" t="s">
        <v>167</v>
      </c>
      <c r="D125" s="101">
        <v>24000000</v>
      </c>
    </row>
    <row r="126" spans="3:4" ht="18.75">
      <c r="C126" s="95" t="s">
        <v>168</v>
      </c>
      <c r="D126" s="101">
        <v>12000000</v>
      </c>
    </row>
    <row r="127" spans="3:4" ht="18.75">
      <c r="C127" s="95" t="s">
        <v>169</v>
      </c>
      <c r="D127" s="101">
        <v>21096000</v>
      </c>
    </row>
    <row r="128" spans="3:4" ht="18.75">
      <c r="C128" s="95" t="s">
        <v>170</v>
      </c>
      <c r="D128" s="101">
        <v>34110000</v>
      </c>
    </row>
    <row r="129" spans="3:4" ht="18.75">
      <c r="C129" s="98" t="s">
        <v>185</v>
      </c>
      <c r="D129" s="99">
        <f>SUM(D130:D131)</f>
        <v>100000</v>
      </c>
    </row>
    <row r="130" spans="3:4" ht="18.75">
      <c r="C130" s="95" t="s">
        <v>171</v>
      </c>
      <c r="D130" s="101">
        <v>40000</v>
      </c>
    </row>
    <row r="131" spans="3:4" ht="18.75">
      <c r="C131" s="95" t="s">
        <v>172</v>
      </c>
      <c r="D131" s="101">
        <v>60000</v>
      </c>
    </row>
    <row r="132" spans="3:4" ht="18.75">
      <c r="C132" s="98" t="s">
        <v>186</v>
      </c>
      <c r="D132" s="99">
        <f>SUM(D133:D135)</f>
        <v>3100000</v>
      </c>
    </row>
    <row r="133" spans="3:4" ht="18.75">
      <c r="C133" s="95" t="s">
        <v>173</v>
      </c>
      <c r="D133" s="101">
        <v>400000</v>
      </c>
    </row>
    <row r="134" spans="3:4" ht="18.75">
      <c r="C134" s="95" t="s">
        <v>174</v>
      </c>
      <c r="D134" s="101">
        <v>2100000</v>
      </c>
    </row>
    <row r="135" spans="3:4" ht="18.75">
      <c r="C135" s="95" t="s">
        <v>175</v>
      </c>
      <c r="D135" s="101">
        <v>600000</v>
      </c>
    </row>
    <row r="136" spans="3:4" ht="18.75">
      <c r="C136" s="98" t="s">
        <v>129</v>
      </c>
      <c r="D136" s="99">
        <f>D137</f>
        <v>3000000</v>
      </c>
    </row>
    <row r="137" spans="3:4" ht="18.75">
      <c r="C137" s="95" t="s">
        <v>176</v>
      </c>
      <c r="D137" s="101">
        <v>3000000</v>
      </c>
    </row>
    <row r="138" spans="3:4" ht="18.75">
      <c r="C138" s="98" t="s">
        <v>130</v>
      </c>
      <c r="D138" s="99">
        <f>SUM(D139:D140)</f>
        <v>100000</v>
      </c>
    </row>
    <row r="139" spans="3:4" ht="18.75">
      <c r="C139" s="95" t="s">
        <v>177</v>
      </c>
      <c r="D139" s="101">
        <v>70000</v>
      </c>
    </row>
    <row r="140" spans="3:4" ht="18.75">
      <c r="C140" s="95" t="s">
        <v>178</v>
      </c>
      <c r="D140" s="101">
        <v>30000</v>
      </c>
    </row>
    <row r="141" spans="3:4" ht="18.75">
      <c r="C141" s="98" t="s">
        <v>187</v>
      </c>
      <c r="D141" s="99">
        <f>SUM(D142:D145)</f>
        <v>55553919.979999997</v>
      </c>
    </row>
    <row r="142" spans="3:4" ht="18.75">
      <c r="C142" s="95" t="s">
        <v>177</v>
      </c>
      <c r="D142" s="101">
        <v>3521000</v>
      </c>
    </row>
    <row r="143" spans="3:4" ht="18.75">
      <c r="C143" s="95" t="s">
        <v>179</v>
      </c>
      <c r="D143" s="101">
        <v>2220900</v>
      </c>
    </row>
    <row r="144" spans="3:4" ht="18.75">
      <c r="C144" s="95" t="s">
        <v>180</v>
      </c>
      <c r="D144" s="101">
        <v>812019.98</v>
      </c>
    </row>
    <row r="145" spans="3:4" ht="18.75">
      <c r="C145" s="95" t="s">
        <v>181</v>
      </c>
      <c r="D145" s="101">
        <v>49000000</v>
      </c>
    </row>
    <row r="146" spans="3:4" ht="18.75">
      <c r="C146" s="98" t="s">
        <v>131</v>
      </c>
      <c r="D146" s="99">
        <f>D147</f>
        <v>50000</v>
      </c>
    </row>
    <row r="147" spans="3:4" ht="18.75">
      <c r="C147" s="95" t="s">
        <v>109</v>
      </c>
      <c r="D147" s="101">
        <v>50000</v>
      </c>
    </row>
    <row r="148" spans="3:4" ht="18.75">
      <c r="C148" s="110" t="s">
        <v>97</v>
      </c>
      <c r="D148" s="101">
        <f>SUM(D149:D150)</f>
        <v>9285400</v>
      </c>
    </row>
    <row r="149" spans="3:4" ht="18.75">
      <c r="C149" s="95" t="s">
        <v>190</v>
      </c>
      <c r="D149" s="101">
        <v>8525400</v>
      </c>
    </row>
    <row r="150" spans="3:4" ht="18.75">
      <c r="C150" s="95" t="s">
        <v>191</v>
      </c>
      <c r="D150" s="101">
        <v>760000</v>
      </c>
    </row>
    <row r="151" spans="3:4">
      <c r="C151" s="205" t="s">
        <v>94</v>
      </c>
      <c r="D151" s="202" t="s">
        <v>81</v>
      </c>
    </row>
    <row r="152" spans="3:4">
      <c r="C152" s="206"/>
      <c r="D152" s="203"/>
    </row>
    <row r="153" spans="3:4" ht="18.75">
      <c r="C153" s="69" t="s">
        <v>99</v>
      </c>
      <c r="D153" s="86">
        <f>D160+D157+D154</f>
        <v>19309.84</v>
      </c>
    </row>
    <row r="154" spans="3:4" ht="18.75">
      <c r="C154" s="69" t="s">
        <v>95</v>
      </c>
      <c r="D154" s="85">
        <f>SUM(D155:D156)</f>
        <v>9051.2999999999993</v>
      </c>
    </row>
    <row r="155" spans="3:4" ht="18.75">
      <c r="C155" s="88" t="s">
        <v>90</v>
      </c>
      <c r="D155" s="85">
        <v>8058</v>
      </c>
    </row>
    <row r="156" spans="3:4" ht="18.75">
      <c r="C156" s="88" t="s">
        <v>91</v>
      </c>
      <c r="D156" s="85">
        <v>993.3</v>
      </c>
    </row>
    <row r="157" spans="3:4" ht="18.75">
      <c r="C157" s="69" t="s">
        <v>96</v>
      </c>
      <c r="D157" s="85">
        <f>SUM(D158:D159)</f>
        <v>9330</v>
      </c>
    </row>
    <row r="158" spans="3:4" ht="18.75">
      <c r="C158" s="88" t="s">
        <v>86</v>
      </c>
      <c r="D158" s="86">
        <v>9000</v>
      </c>
    </row>
    <row r="159" spans="3:4" ht="18.75">
      <c r="C159" s="88" t="s">
        <v>87</v>
      </c>
      <c r="D159" s="86">
        <v>330</v>
      </c>
    </row>
    <row r="160" spans="3:4" ht="18.75">
      <c r="C160" s="69" t="s">
        <v>97</v>
      </c>
      <c r="D160" s="86">
        <f>SUM(D161:D161)</f>
        <v>928.54</v>
      </c>
    </row>
    <row r="161" spans="3:4" ht="18.75">
      <c r="C161" s="88" t="s">
        <v>98</v>
      </c>
      <c r="D161" s="85">
        <v>928.54</v>
      </c>
    </row>
    <row r="162" spans="3:4">
      <c r="C162" s="96" t="s">
        <v>192</v>
      </c>
      <c r="D162" s="113">
        <f>D6-D153</f>
        <v>416066704.25999999</v>
      </c>
    </row>
  </sheetData>
  <mergeCells count="7">
    <mergeCell ref="D4:D5"/>
    <mergeCell ref="A1:D1"/>
    <mergeCell ref="A2:B2"/>
    <mergeCell ref="C2:D2"/>
    <mergeCell ref="C151:C152"/>
    <mergeCell ref="D151:D152"/>
    <mergeCell ref="C4:C5"/>
  </mergeCells>
  <phoneticPr fontId="3" type="noConversion"/>
  <pageMargins left="0.59055118110236227" right="0.35433070866141736" top="0.74803149606299213" bottom="0.43307086614173229" header="0.31496062992125984" footer="0.31496062992125984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3"/>
  <sheetViews>
    <sheetView view="pageBreakPreview" zoomScaleSheetLayoutView="100" workbookViewId="0">
      <pane xSplit="1" ySplit="4" topLeftCell="B5" activePane="bottomRight" state="frozen"/>
      <selection activeCell="K8" sqref="K8:L10"/>
      <selection pane="topRight" activeCell="K8" sqref="K8:L10"/>
      <selection pane="bottomLeft" activeCell="K8" sqref="K8:L10"/>
      <selection pane="bottomRight" activeCell="K8" sqref="K8:L10"/>
    </sheetView>
  </sheetViews>
  <sheetFormatPr defaultRowHeight="13.5"/>
  <cols>
    <col min="1" max="1" width="72.5" style="117" customWidth="1"/>
    <col min="2" max="2" width="22.25" style="14" customWidth="1"/>
    <col min="3" max="3" width="20.25" customWidth="1"/>
    <col min="4" max="4" width="10.5" bestFit="1" customWidth="1"/>
  </cols>
  <sheetData>
    <row r="1" spans="1:4" ht="61.5" customHeight="1">
      <c r="A1" s="187" t="s">
        <v>79</v>
      </c>
      <c r="B1" s="187"/>
      <c r="C1" s="30"/>
      <c r="D1" s="30"/>
    </row>
    <row r="2" spans="1:4" ht="22.5">
      <c r="A2" s="115"/>
      <c r="B2" s="120" t="s">
        <v>193</v>
      </c>
      <c r="C2" s="30"/>
      <c r="D2" s="30"/>
    </row>
    <row r="3" spans="1:4" s="49" customFormat="1" ht="18.75">
      <c r="A3" s="205" t="s">
        <v>94</v>
      </c>
      <c r="B3" s="202" t="s">
        <v>81</v>
      </c>
    </row>
    <row r="4" spans="1:4" s="49" customFormat="1" ht="18.75">
      <c r="A4" s="206"/>
      <c r="B4" s="203"/>
    </row>
    <row r="5" spans="1:4" s="49" customFormat="1" ht="20.25">
      <c r="A5" s="118" t="s">
        <v>208</v>
      </c>
      <c r="B5" s="119">
        <f>B12+B9+B6</f>
        <v>19309.84</v>
      </c>
    </row>
    <row r="6" spans="1:4" s="49" customFormat="1" ht="18.75">
      <c r="A6" s="114" t="s">
        <v>195</v>
      </c>
      <c r="B6" s="99">
        <f>SUM(B7:B8)</f>
        <v>9051.2999999999993</v>
      </c>
    </row>
    <row r="7" spans="1:4" s="49" customFormat="1" ht="18.75">
      <c r="A7" s="116" t="s">
        <v>203</v>
      </c>
      <c r="B7" s="101">
        <v>8058</v>
      </c>
    </row>
    <row r="8" spans="1:4" s="49" customFormat="1" ht="18.75">
      <c r="A8" s="116" t="s">
        <v>202</v>
      </c>
      <c r="B8" s="101">
        <v>993.3</v>
      </c>
    </row>
    <row r="9" spans="1:4" s="49" customFormat="1" ht="18.75">
      <c r="A9" s="114" t="s">
        <v>196</v>
      </c>
      <c r="B9" s="99">
        <f>SUM(B10:B11)</f>
        <v>9330</v>
      </c>
    </row>
    <row r="10" spans="1:4" s="49" customFormat="1" ht="18.75">
      <c r="A10" s="116" t="s">
        <v>201</v>
      </c>
      <c r="B10" s="101">
        <v>9000</v>
      </c>
    </row>
    <row r="11" spans="1:4" s="49" customFormat="1" ht="18.75">
      <c r="A11" s="116" t="s">
        <v>200</v>
      </c>
      <c r="B11" s="101">
        <v>330</v>
      </c>
    </row>
    <row r="12" spans="1:4" s="49" customFormat="1" ht="18.75">
      <c r="A12" s="114" t="s">
        <v>89</v>
      </c>
      <c r="B12" s="99">
        <f>SUM(B13:B13)</f>
        <v>928.54</v>
      </c>
    </row>
    <row r="13" spans="1:4" s="49" customFormat="1" ht="18.75">
      <c r="A13" s="116" t="s">
        <v>199</v>
      </c>
      <c r="B13" s="101">
        <v>928.54</v>
      </c>
    </row>
    <row r="14" spans="1:4" s="49" customFormat="1" ht="20.25">
      <c r="A14" s="118" t="s">
        <v>209</v>
      </c>
      <c r="B14" s="119">
        <f>B15+B76+B155</f>
        <v>41608.620000000003</v>
      </c>
    </row>
    <row r="15" spans="1:4" s="49" customFormat="1" ht="20.25">
      <c r="A15" s="118" t="s">
        <v>204</v>
      </c>
      <c r="B15" s="119">
        <f>B16+B20+B24+B28+B32+B36+B40+B44+B48+B52+B56+B60+B62+B64+B68+B72</f>
        <v>1178.08</v>
      </c>
    </row>
    <row r="16" spans="1:4" s="49" customFormat="1" ht="18.75">
      <c r="A16" s="114" t="s">
        <v>105</v>
      </c>
      <c r="B16" s="99">
        <f>SUM(B17:B19)</f>
        <v>128.69</v>
      </c>
    </row>
    <row r="17" spans="1:3" s="49" customFormat="1" ht="18.75">
      <c r="A17" s="116" t="s">
        <v>106</v>
      </c>
      <c r="B17" s="101">
        <v>24.91</v>
      </c>
      <c r="C17" s="100">
        <f>B17/10000</f>
        <v>0</v>
      </c>
    </row>
    <row r="18" spans="1:3" ht="18.75">
      <c r="A18" s="116" t="s">
        <v>107</v>
      </c>
      <c r="B18" s="101">
        <v>48.58</v>
      </c>
      <c r="C18" s="100">
        <f t="shared" ref="C18:C80" si="0">B18/10000</f>
        <v>0</v>
      </c>
    </row>
    <row r="19" spans="1:3" ht="18.75">
      <c r="A19" s="116" t="s">
        <v>108</v>
      </c>
      <c r="B19" s="101">
        <v>55.2</v>
      </c>
      <c r="C19" s="100">
        <f t="shared" si="0"/>
        <v>0.01</v>
      </c>
    </row>
    <row r="20" spans="1:3" ht="18.75">
      <c r="A20" s="114" t="s">
        <v>112</v>
      </c>
      <c r="B20" s="99">
        <f>SUM(B21:B23)</f>
        <v>78.400000000000006</v>
      </c>
      <c r="C20" s="100">
        <f t="shared" si="0"/>
        <v>0.01</v>
      </c>
    </row>
    <row r="21" spans="1:3" ht="18.75">
      <c r="A21" s="116" t="s">
        <v>107</v>
      </c>
      <c r="B21" s="101">
        <v>34.68</v>
      </c>
      <c r="C21" s="100">
        <f t="shared" si="0"/>
        <v>0</v>
      </c>
    </row>
    <row r="22" spans="1:3" ht="18.75">
      <c r="A22" s="116" t="s">
        <v>108</v>
      </c>
      <c r="B22" s="101">
        <v>31.2</v>
      </c>
      <c r="C22" s="100">
        <f t="shared" si="0"/>
        <v>0</v>
      </c>
    </row>
    <row r="23" spans="1:3" ht="18.75">
      <c r="A23" s="116" t="s">
        <v>106</v>
      </c>
      <c r="B23" s="101">
        <v>12.52</v>
      </c>
      <c r="C23" s="100">
        <f t="shared" si="0"/>
        <v>0</v>
      </c>
    </row>
    <row r="24" spans="1:3" ht="18.75">
      <c r="A24" s="114" t="s">
        <v>113</v>
      </c>
      <c r="B24" s="99">
        <f>SUM(B25:B27)</f>
        <v>48.11</v>
      </c>
      <c r="C24" s="100">
        <f t="shared" si="0"/>
        <v>0</v>
      </c>
    </row>
    <row r="25" spans="1:3" ht="18.75">
      <c r="A25" s="116" t="s">
        <v>106</v>
      </c>
      <c r="B25" s="101">
        <v>7.5</v>
      </c>
      <c r="C25" s="100">
        <f t="shared" si="0"/>
        <v>0</v>
      </c>
    </row>
    <row r="26" spans="1:3" ht="18.75">
      <c r="A26" s="116" t="s">
        <v>107</v>
      </c>
      <c r="B26" s="101">
        <v>19.010000000000002</v>
      </c>
      <c r="C26" s="100">
        <f t="shared" si="0"/>
        <v>0</v>
      </c>
    </row>
    <row r="27" spans="1:3" ht="18.75">
      <c r="A27" s="116" t="s">
        <v>108</v>
      </c>
      <c r="B27" s="101">
        <v>21.6</v>
      </c>
      <c r="C27" s="100">
        <f t="shared" si="0"/>
        <v>0</v>
      </c>
    </row>
    <row r="28" spans="1:3" ht="18.75">
      <c r="A28" s="114" t="s">
        <v>114</v>
      </c>
      <c r="B28" s="99">
        <f>SUM(B29:B31)</f>
        <v>54.67</v>
      </c>
      <c r="C28" s="100">
        <f t="shared" si="0"/>
        <v>0.01</v>
      </c>
    </row>
    <row r="29" spans="1:3" ht="18.75">
      <c r="A29" s="116" t="s">
        <v>108</v>
      </c>
      <c r="B29" s="101">
        <v>26.4</v>
      </c>
      <c r="C29" s="100">
        <f t="shared" si="0"/>
        <v>0</v>
      </c>
    </row>
    <row r="30" spans="1:3" ht="18.75">
      <c r="A30" s="116" t="s">
        <v>107</v>
      </c>
      <c r="B30" s="101">
        <v>19.010000000000002</v>
      </c>
      <c r="C30" s="100">
        <f t="shared" si="0"/>
        <v>0</v>
      </c>
    </row>
    <row r="31" spans="1:3" ht="18.75">
      <c r="A31" s="116" t="s">
        <v>106</v>
      </c>
      <c r="B31" s="101">
        <v>9.26</v>
      </c>
      <c r="C31" s="100">
        <f t="shared" si="0"/>
        <v>0</v>
      </c>
    </row>
    <row r="32" spans="1:3" ht="18.75">
      <c r="A32" s="114" t="s">
        <v>115</v>
      </c>
      <c r="B32" s="99">
        <f>SUM(B33:B35)</f>
        <v>52.82</v>
      </c>
      <c r="C32" s="100">
        <f t="shared" si="0"/>
        <v>0.01</v>
      </c>
    </row>
    <row r="33" spans="1:3" ht="18.75">
      <c r="A33" s="116" t="s">
        <v>107</v>
      </c>
      <c r="B33" s="101">
        <v>25.22</v>
      </c>
      <c r="C33" s="100">
        <f t="shared" si="0"/>
        <v>0</v>
      </c>
    </row>
    <row r="34" spans="1:3" ht="18.75">
      <c r="A34" s="116" t="s">
        <v>108</v>
      </c>
      <c r="B34" s="101">
        <v>19.2</v>
      </c>
      <c r="C34" s="100">
        <f t="shared" si="0"/>
        <v>0</v>
      </c>
    </row>
    <row r="35" spans="1:3" ht="18.75">
      <c r="A35" s="116" t="s">
        <v>106</v>
      </c>
      <c r="B35" s="101">
        <v>8.4</v>
      </c>
      <c r="C35" s="100">
        <f t="shared" si="0"/>
        <v>0</v>
      </c>
    </row>
    <row r="36" spans="1:3" ht="18.75">
      <c r="A36" s="114" t="s">
        <v>116</v>
      </c>
      <c r="B36" s="99">
        <f>SUM(B37:B39)</f>
        <v>141.93</v>
      </c>
      <c r="C36" s="100">
        <f t="shared" si="0"/>
        <v>0.01</v>
      </c>
    </row>
    <row r="37" spans="1:3" ht="18.75">
      <c r="A37" s="116" t="s">
        <v>108</v>
      </c>
      <c r="B37" s="101">
        <v>38.4</v>
      </c>
      <c r="C37" s="100">
        <f t="shared" si="0"/>
        <v>0</v>
      </c>
    </row>
    <row r="38" spans="1:3" ht="18.75">
      <c r="A38" s="116" t="s">
        <v>106</v>
      </c>
      <c r="B38" s="101">
        <v>20.81</v>
      </c>
      <c r="C38" s="100">
        <f t="shared" si="0"/>
        <v>0</v>
      </c>
    </row>
    <row r="39" spans="1:3" ht="18.75">
      <c r="A39" s="116" t="s">
        <v>107</v>
      </c>
      <c r="B39" s="101">
        <v>82.72</v>
      </c>
      <c r="C39" s="100">
        <f t="shared" si="0"/>
        <v>0.01</v>
      </c>
    </row>
    <row r="40" spans="1:3" ht="18.75">
      <c r="A40" s="114" t="s">
        <v>117</v>
      </c>
      <c r="B40" s="99">
        <f>SUM(B41:B43)</f>
        <v>16.440000000000001</v>
      </c>
      <c r="C40" s="100">
        <f t="shared" si="0"/>
        <v>0</v>
      </c>
    </row>
    <row r="41" spans="1:3" ht="18.75">
      <c r="A41" s="116" t="s">
        <v>107</v>
      </c>
      <c r="B41" s="101">
        <v>10.56</v>
      </c>
      <c r="C41" s="100">
        <f t="shared" si="0"/>
        <v>0</v>
      </c>
    </row>
    <row r="42" spans="1:3" ht="18.75">
      <c r="A42" s="116" t="s">
        <v>106</v>
      </c>
      <c r="B42" s="101">
        <v>2.88</v>
      </c>
      <c r="C42" s="100">
        <f t="shared" si="0"/>
        <v>0</v>
      </c>
    </row>
    <row r="43" spans="1:3" ht="18.75">
      <c r="A43" s="116" t="s">
        <v>108</v>
      </c>
      <c r="B43" s="101">
        <v>3</v>
      </c>
      <c r="C43" s="100">
        <f t="shared" si="0"/>
        <v>0</v>
      </c>
    </row>
    <row r="44" spans="1:3" ht="18.75">
      <c r="A44" s="114" t="s">
        <v>118</v>
      </c>
      <c r="B44" s="99">
        <f>SUM(B45:B47)</f>
        <v>10.5</v>
      </c>
      <c r="C44" s="100">
        <f t="shared" si="0"/>
        <v>0</v>
      </c>
    </row>
    <row r="45" spans="1:3" ht="18.75">
      <c r="A45" s="116" t="s">
        <v>106</v>
      </c>
      <c r="B45" s="101">
        <v>2.36</v>
      </c>
      <c r="C45" s="100">
        <f t="shared" si="0"/>
        <v>0</v>
      </c>
    </row>
    <row r="46" spans="1:3" ht="18.75">
      <c r="A46" s="116" t="s">
        <v>107</v>
      </c>
      <c r="B46" s="101">
        <v>6.34</v>
      </c>
      <c r="C46" s="100">
        <f t="shared" si="0"/>
        <v>0</v>
      </c>
    </row>
    <row r="47" spans="1:3" ht="18.75">
      <c r="A47" s="116" t="s">
        <v>108</v>
      </c>
      <c r="B47" s="101">
        <v>1.8</v>
      </c>
      <c r="C47" s="100">
        <f t="shared" si="0"/>
        <v>0</v>
      </c>
    </row>
    <row r="48" spans="1:3" ht="18.75">
      <c r="A48" s="114" t="s">
        <v>119</v>
      </c>
      <c r="B48" s="99">
        <f>SUM(B49:B51)</f>
        <v>16.5</v>
      </c>
      <c r="C48" s="100">
        <f t="shared" si="0"/>
        <v>0</v>
      </c>
    </row>
    <row r="49" spans="1:3" ht="18.75">
      <c r="A49" s="116" t="s">
        <v>108</v>
      </c>
      <c r="B49" s="101">
        <v>3</v>
      </c>
      <c r="C49" s="100">
        <f t="shared" si="0"/>
        <v>0</v>
      </c>
    </row>
    <row r="50" spans="1:3" ht="18.75">
      <c r="A50" s="116" t="s">
        <v>107</v>
      </c>
      <c r="B50" s="101">
        <v>10.56</v>
      </c>
      <c r="C50" s="100">
        <f t="shared" si="0"/>
        <v>0</v>
      </c>
    </row>
    <row r="51" spans="1:3" ht="18.75">
      <c r="A51" s="116" t="s">
        <v>106</v>
      </c>
      <c r="B51" s="101">
        <v>2.94</v>
      </c>
      <c r="C51" s="100">
        <f t="shared" si="0"/>
        <v>0</v>
      </c>
    </row>
    <row r="52" spans="1:3" ht="18.75">
      <c r="A52" s="114" t="s">
        <v>121</v>
      </c>
      <c r="B52" s="99">
        <f>SUM(B53:B55)</f>
        <v>6.62</v>
      </c>
      <c r="C52" s="100">
        <f t="shared" si="0"/>
        <v>0</v>
      </c>
    </row>
    <row r="53" spans="1:3" ht="18.75">
      <c r="A53" s="116" t="s">
        <v>107</v>
      </c>
      <c r="B53" s="101">
        <v>2.62</v>
      </c>
      <c r="C53" s="100">
        <f t="shared" si="0"/>
        <v>0</v>
      </c>
    </row>
    <row r="54" spans="1:3" ht="18.75">
      <c r="A54" s="116" t="s">
        <v>108</v>
      </c>
      <c r="B54" s="101">
        <v>2.4</v>
      </c>
      <c r="C54" s="100">
        <f t="shared" si="0"/>
        <v>0</v>
      </c>
    </row>
    <row r="55" spans="1:3" ht="18.75">
      <c r="A55" s="116" t="s">
        <v>120</v>
      </c>
      <c r="B55" s="101">
        <v>1.6</v>
      </c>
      <c r="C55" s="100">
        <f t="shared" si="0"/>
        <v>0</v>
      </c>
    </row>
    <row r="56" spans="1:3" ht="18.75">
      <c r="A56" s="114" t="s">
        <v>122</v>
      </c>
      <c r="B56" s="99">
        <f>SUM(B57:B59)</f>
        <v>22.11</v>
      </c>
      <c r="C56" s="100">
        <f t="shared" si="0"/>
        <v>0</v>
      </c>
    </row>
    <row r="57" spans="1:3" ht="18.75">
      <c r="A57" s="116" t="s">
        <v>102</v>
      </c>
      <c r="B57" s="101">
        <v>5.81</v>
      </c>
      <c r="C57" s="100">
        <f t="shared" si="0"/>
        <v>0</v>
      </c>
    </row>
    <row r="58" spans="1:3" ht="18.75">
      <c r="A58" s="116" t="s">
        <v>103</v>
      </c>
      <c r="B58" s="101">
        <v>8.5</v>
      </c>
      <c r="C58" s="100">
        <f t="shared" si="0"/>
        <v>0</v>
      </c>
    </row>
    <row r="59" spans="1:3" ht="18.75">
      <c r="A59" s="116" t="s">
        <v>104</v>
      </c>
      <c r="B59" s="101">
        <v>7.8</v>
      </c>
      <c r="C59" s="100">
        <f t="shared" si="0"/>
        <v>0</v>
      </c>
    </row>
    <row r="60" spans="1:3" ht="18.75">
      <c r="A60" s="114" t="s">
        <v>110</v>
      </c>
      <c r="B60" s="99">
        <f>B61</f>
        <v>196.7</v>
      </c>
      <c r="C60" s="100">
        <f>B60/10000</f>
        <v>0.02</v>
      </c>
    </row>
    <row r="61" spans="1:3" ht="18.75">
      <c r="A61" s="116" t="s">
        <v>123</v>
      </c>
      <c r="B61" s="101">
        <v>196.7</v>
      </c>
      <c r="C61" s="100">
        <f>B61/10000</f>
        <v>0.02</v>
      </c>
    </row>
    <row r="62" spans="1:3" ht="18.75">
      <c r="A62" s="114" t="s">
        <v>124</v>
      </c>
      <c r="B62" s="99">
        <f>B63</f>
        <v>80</v>
      </c>
      <c r="C62" s="100">
        <f t="shared" si="0"/>
        <v>0.01</v>
      </c>
    </row>
    <row r="63" spans="1:3" ht="18.75">
      <c r="A63" s="116" t="s">
        <v>125</v>
      </c>
      <c r="B63" s="101">
        <v>80</v>
      </c>
      <c r="C63" s="100">
        <f t="shared" si="0"/>
        <v>0.01</v>
      </c>
    </row>
    <row r="64" spans="1:3" ht="18.75">
      <c r="A64" s="114" t="s">
        <v>129</v>
      </c>
      <c r="B64" s="99">
        <f>SUM(B65:B67)</f>
        <v>61.15</v>
      </c>
      <c r="C64" s="100">
        <f t="shared" si="0"/>
        <v>0.01</v>
      </c>
    </row>
    <row r="65" spans="1:3" ht="18.75">
      <c r="A65" s="116" t="s">
        <v>127</v>
      </c>
      <c r="B65" s="101">
        <v>53.54</v>
      </c>
      <c r="C65" s="100">
        <f t="shared" si="0"/>
        <v>0.01</v>
      </c>
    </row>
    <row r="66" spans="1:3" ht="18.75">
      <c r="A66" s="116" t="s">
        <v>126</v>
      </c>
      <c r="B66" s="101">
        <v>5.4</v>
      </c>
      <c r="C66" s="100">
        <f t="shared" si="0"/>
        <v>0</v>
      </c>
    </row>
    <row r="67" spans="1:3" ht="18.75">
      <c r="A67" s="116" t="s">
        <v>128</v>
      </c>
      <c r="B67" s="101">
        <v>2.21</v>
      </c>
      <c r="C67" s="100">
        <f t="shared" si="0"/>
        <v>0</v>
      </c>
    </row>
    <row r="68" spans="1:3" ht="18.75">
      <c r="A68" s="114" t="s">
        <v>131</v>
      </c>
      <c r="B68" s="99">
        <f>SUM(B69:B71)</f>
        <v>51.09</v>
      </c>
      <c r="C68" s="100">
        <f t="shared" si="0"/>
        <v>0.01</v>
      </c>
    </row>
    <row r="69" spans="1:3" ht="18.75">
      <c r="A69" s="116" t="s">
        <v>127</v>
      </c>
      <c r="B69" s="101">
        <v>38.19</v>
      </c>
      <c r="C69" s="100">
        <f t="shared" si="0"/>
        <v>0</v>
      </c>
    </row>
    <row r="70" spans="1:3" ht="18.75">
      <c r="A70" s="116" t="s">
        <v>126</v>
      </c>
      <c r="B70" s="101">
        <v>3.6</v>
      </c>
      <c r="C70" s="100">
        <f t="shared" si="0"/>
        <v>0</v>
      </c>
    </row>
    <row r="71" spans="1:3" ht="18.75">
      <c r="A71" s="116" t="s">
        <v>128</v>
      </c>
      <c r="B71" s="101">
        <v>9.3000000000000007</v>
      </c>
      <c r="C71" s="100">
        <f t="shared" si="0"/>
        <v>0</v>
      </c>
    </row>
    <row r="72" spans="1:3" ht="18.75">
      <c r="A72" s="114" t="s">
        <v>132</v>
      </c>
      <c r="B72" s="99">
        <f>SUM(B73:B75)</f>
        <v>212.35</v>
      </c>
      <c r="C72" s="100">
        <f t="shared" si="0"/>
        <v>0.02</v>
      </c>
    </row>
    <row r="73" spans="1:3" ht="18.75">
      <c r="A73" s="116" t="s">
        <v>127</v>
      </c>
      <c r="B73" s="101">
        <v>184.47</v>
      </c>
      <c r="C73" s="100">
        <f t="shared" si="0"/>
        <v>0.02</v>
      </c>
    </row>
    <row r="74" spans="1:3" ht="18.75">
      <c r="A74" s="116" t="s">
        <v>126</v>
      </c>
      <c r="B74" s="101">
        <v>19.8</v>
      </c>
      <c r="C74" s="100">
        <f t="shared" si="0"/>
        <v>0</v>
      </c>
    </row>
    <row r="75" spans="1:3" ht="18.75">
      <c r="A75" s="116" t="s">
        <v>189</v>
      </c>
      <c r="B75" s="101">
        <v>8.08</v>
      </c>
      <c r="C75" s="100">
        <f t="shared" si="0"/>
        <v>0</v>
      </c>
    </row>
    <row r="76" spans="1:3" ht="20.25">
      <c r="A76" s="118" t="s">
        <v>205</v>
      </c>
      <c r="B76" s="119">
        <f>B77+B79+B84+B88+B95+B102+B105+B107+B110+B112+B115+B123+B136+B139+B143+B145+B148+B153</f>
        <v>39502</v>
      </c>
      <c r="C76" s="100">
        <f t="shared" si="0"/>
        <v>3.95</v>
      </c>
    </row>
    <row r="77" spans="1:3" ht="18.75">
      <c r="A77" s="114" t="s">
        <v>182</v>
      </c>
      <c r="B77" s="99">
        <f>B78</f>
        <v>5</v>
      </c>
      <c r="C77" s="100">
        <f t="shared" si="0"/>
        <v>0</v>
      </c>
    </row>
    <row r="78" spans="1:3" ht="18.75">
      <c r="A78" s="116" t="s">
        <v>109</v>
      </c>
      <c r="B78" s="101">
        <v>5</v>
      </c>
      <c r="C78" s="100">
        <f t="shared" si="0"/>
        <v>0</v>
      </c>
    </row>
    <row r="79" spans="1:3" ht="18.75">
      <c r="A79" s="114" t="s">
        <v>112</v>
      </c>
      <c r="B79" s="99">
        <f>SUM(B80:B83)</f>
        <v>523</v>
      </c>
      <c r="C79" s="100">
        <f t="shared" si="0"/>
        <v>0.05</v>
      </c>
    </row>
    <row r="80" spans="1:3" ht="18.75">
      <c r="A80" s="116" t="s">
        <v>109</v>
      </c>
      <c r="B80" s="101">
        <v>3</v>
      </c>
      <c r="C80" s="100">
        <f t="shared" si="0"/>
        <v>0</v>
      </c>
    </row>
    <row r="81" spans="1:3" ht="18.75">
      <c r="A81" s="116" t="s">
        <v>133</v>
      </c>
      <c r="B81" s="101">
        <v>250</v>
      </c>
      <c r="C81" s="100">
        <f t="shared" ref="C81:C144" si="1">B81/10000</f>
        <v>0.03</v>
      </c>
    </row>
    <row r="82" spans="1:3" ht="18.75">
      <c r="A82" s="116" t="s">
        <v>134</v>
      </c>
      <c r="B82" s="101">
        <v>220</v>
      </c>
      <c r="C82" s="100">
        <f t="shared" si="1"/>
        <v>0.02</v>
      </c>
    </row>
    <row r="83" spans="1:3" ht="18.75">
      <c r="A83" s="116" t="s">
        <v>135</v>
      </c>
      <c r="B83" s="101">
        <v>50</v>
      </c>
      <c r="C83" s="100">
        <f t="shared" si="1"/>
        <v>0.01</v>
      </c>
    </row>
    <row r="84" spans="1:3" ht="18.75">
      <c r="A84" s="114" t="s">
        <v>113</v>
      </c>
      <c r="B84" s="99">
        <f>SUM(B85:B87)</f>
        <v>257.98</v>
      </c>
      <c r="C84" s="100">
        <f t="shared" si="1"/>
        <v>0.03</v>
      </c>
    </row>
    <row r="85" spans="1:3" ht="18.75">
      <c r="A85" s="116" t="s">
        <v>109</v>
      </c>
      <c r="B85" s="101">
        <v>2</v>
      </c>
      <c r="C85" s="100">
        <f t="shared" si="1"/>
        <v>0</v>
      </c>
    </row>
    <row r="86" spans="1:3" ht="18.75">
      <c r="A86" s="116" t="s">
        <v>136</v>
      </c>
      <c r="B86" s="101">
        <v>113.4</v>
      </c>
      <c r="C86" s="100">
        <f t="shared" si="1"/>
        <v>0.01</v>
      </c>
    </row>
    <row r="87" spans="1:3" ht="18.75">
      <c r="A87" s="116" t="s">
        <v>137</v>
      </c>
      <c r="B87" s="101">
        <v>142.58000000000001</v>
      </c>
      <c r="C87" s="100">
        <f t="shared" si="1"/>
        <v>0.01</v>
      </c>
    </row>
    <row r="88" spans="1:3" ht="18.75">
      <c r="A88" s="114" t="s">
        <v>114</v>
      </c>
      <c r="B88" s="99">
        <f>SUM(B89:B94)</f>
        <v>8002.23</v>
      </c>
      <c r="C88" s="100">
        <f t="shared" si="1"/>
        <v>0.8</v>
      </c>
    </row>
    <row r="89" spans="1:3" ht="18.75">
      <c r="A89" s="116" t="s">
        <v>138</v>
      </c>
      <c r="B89" s="101">
        <v>351</v>
      </c>
      <c r="C89" s="100">
        <f t="shared" si="1"/>
        <v>0.04</v>
      </c>
    </row>
    <row r="90" spans="1:3" ht="18.75">
      <c r="A90" s="116" t="s">
        <v>109</v>
      </c>
      <c r="B90" s="101">
        <v>5</v>
      </c>
      <c r="C90" s="100">
        <f t="shared" si="1"/>
        <v>0</v>
      </c>
    </row>
    <row r="91" spans="1:3" ht="18.75">
      <c r="A91" s="116" t="s">
        <v>139</v>
      </c>
      <c r="B91" s="101">
        <v>580</v>
      </c>
      <c r="C91" s="100">
        <f t="shared" si="1"/>
        <v>0.06</v>
      </c>
    </row>
    <row r="92" spans="1:3" ht="18.75">
      <c r="A92" s="116" t="s">
        <v>140</v>
      </c>
      <c r="B92" s="101">
        <v>1</v>
      </c>
      <c r="C92" s="100">
        <f t="shared" si="1"/>
        <v>0</v>
      </c>
    </row>
    <row r="93" spans="1:3" ht="18.75">
      <c r="A93" s="116" t="s">
        <v>141</v>
      </c>
      <c r="B93" s="101">
        <v>6795.23</v>
      </c>
      <c r="C93" s="100">
        <f t="shared" si="1"/>
        <v>0.68</v>
      </c>
    </row>
    <row r="94" spans="1:3" ht="18.75">
      <c r="A94" s="116" t="s">
        <v>142</v>
      </c>
      <c r="B94" s="101">
        <v>270</v>
      </c>
      <c r="C94" s="100">
        <f t="shared" si="1"/>
        <v>0.03</v>
      </c>
    </row>
    <row r="95" spans="1:3" ht="18.75">
      <c r="A95" s="114" t="s">
        <v>115</v>
      </c>
      <c r="B95" s="99">
        <f>SUM(B96:B101)</f>
        <v>7826.56</v>
      </c>
      <c r="C95" s="100">
        <f t="shared" si="1"/>
        <v>0.78</v>
      </c>
    </row>
    <row r="96" spans="1:3" ht="18.75">
      <c r="A96" s="116" t="s">
        <v>109</v>
      </c>
      <c r="B96" s="101">
        <v>5</v>
      </c>
      <c r="C96" s="100">
        <f t="shared" si="1"/>
        <v>0</v>
      </c>
    </row>
    <row r="97" spans="1:3" ht="18.75">
      <c r="A97" s="116" t="s">
        <v>143</v>
      </c>
      <c r="B97" s="101">
        <v>200</v>
      </c>
      <c r="C97" s="100">
        <f t="shared" si="1"/>
        <v>0.02</v>
      </c>
    </row>
    <row r="98" spans="1:3" ht="18.75">
      <c r="A98" s="116" t="s">
        <v>144</v>
      </c>
      <c r="B98" s="101">
        <v>15</v>
      </c>
      <c r="C98" s="100">
        <f t="shared" si="1"/>
        <v>0</v>
      </c>
    </row>
    <row r="99" spans="1:3" ht="18.75">
      <c r="A99" s="116" t="s">
        <v>145</v>
      </c>
      <c r="B99" s="101">
        <v>7530</v>
      </c>
      <c r="C99" s="100">
        <f t="shared" si="1"/>
        <v>0.75</v>
      </c>
    </row>
    <row r="100" spans="1:3" ht="18.75">
      <c r="A100" s="116" t="s">
        <v>146</v>
      </c>
      <c r="B100" s="101">
        <v>26.56</v>
      </c>
      <c r="C100" s="100">
        <f t="shared" si="1"/>
        <v>0</v>
      </c>
    </row>
    <row r="101" spans="1:3" ht="18.75">
      <c r="A101" s="116" t="s">
        <v>147</v>
      </c>
      <c r="B101" s="101">
        <v>50</v>
      </c>
      <c r="C101" s="100">
        <f t="shared" si="1"/>
        <v>0.01</v>
      </c>
    </row>
    <row r="102" spans="1:3" ht="18.75">
      <c r="A102" s="114" t="s">
        <v>116</v>
      </c>
      <c r="B102" s="99">
        <f>SUM(B103:B104)</f>
        <v>55</v>
      </c>
      <c r="C102" s="100">
        <f t="shared" si="1"/>
        <v>0.01</v>
      </c>
    </row>
    <row r="103" spans="1:3" ht="18.75">
      <c r="A103" s="116" t="s">
        <v>148</v>
      </c>
      <c r="B103" s="101">
        <v>50</v>
      </c>
      <c r="C103" s="100">
        <f t="shared" si="1"/>
        <v>0.01</v>
      </c>
    </row>
    <row r="104" spans="1:3" ht="18.75">
      <c r="A104" s="116" t="s">
        <v>149</v>
      </c>
      <c r="B104" s="101">
        <v>5</v>
      </c>
      <c r="C104" s="100">
        <f t="shared" si="1"/>
        <v>0</v>
      </c>
    </row>
    <row r="105" spans="1:3" ht="18.75">
      <c r="A105" s="114" t="s">
        <v>117</v>
      </c>
      <c r="B105" s="99">
        <f>SUM(B106)</f>
        <v>4.97</v>
      </c>
      <c r="C105" s="100">
        <f t="shared" si="1"/>
        <v>0</v>
      </c>
    </row>
    <row r="106" spans="1:3" ht="18.75">
      <c r="A106" s="116" t="s">
        <v>150</v>
      </c>
      <c r="B106" s="101">
        <v>4.97</v>
      </c>
      <c r="C106" s="100">
        <f t="shared" si="1"/>
        <v>0</v>
      </c>
    </row>
    <row r="107" spans="1:3" ht="18.75">
      <c r="A107" s="114" t="s">
        <v>119</v>
      </c>
      <c r="B107" s="99">
        <f>SUM(B108:B109)</f>
        <v>10.64</v>
      </c>
      <c r="C107" s="100">
        <f t="shared" si="1"/>
        <v>0</v>
      </c>
    </row>
    <row r="108" spans="1:3" ht="18.75">
      <c r="A108" s="116" t="s">
        <v>109</v>
      </c>
      <c r="B108" s="101">
        <v>4.5</v>
      </c>
      <c r="C108" s="100">
        <f t="shared" si="1"/>
        <v>0</v>
      </c>
    </row>
    <row r="109" spans="1:3" ht="18.75">
      <c r="A109" s="116" t="s">
        <v>151</v>
      </c>
      <c r="B109" s="101">
        <v>6.14</v>
      </c>
      <c r="C109" s="100">
        <f t="shared" si="1"/>
        <v>0</v>
      </c>
    </row>
    <row r="110" spans="1:3" ht="18.75">
      <c r="A110" s="114" t="s">
        <v>121</v>
      </c>
      <c r="B110" s="99">
        <f>B111</f>
        <v>125.9</v>
      </c>
      <c r="C110" s="100">
        <f t="shared" si="1"/>
        <v>0.01</v>
      </c>
    </row>
    <row r="111" spans="1:3" ht="18.75">
      <c r="A111" s="116" t="s">
        <v>150</v>
      </c>
      <c r="B111" s="101">
        <v>125.9</v>
      </c>
      <c r="C111" s="100">
        <f t="shared" si="1"/>
        <v>0.01</v>
      </c>
    </row>
    <row r="112" spans="1:3" ht="18.75">
      <c r="A112" s="114" t="s">
        <v>122</v>
      </c>
      <c r="B112" s="99">
        <f>SUM(B113:B114)</f>
        <v>903</v>
      </c>
      <c r="C112" s="100">
        <f t="shared" si="1"/>
        <v>0.09</v>
      </c>
    </row>
    <row r="113" spans="1:3" ht="18.75">
      <c r="A113" s="116" t="s">
        <v>109</v>
      </c>
      <c r="B113" s="101">
        <v>3</v>
      </c>
      <c r="C113" s="100">
        <f t="shared" si="1"/>
        <v>0</v>
      </c>
    </row>
    <row r="114" spans="1:3" ht="18.75">
      <c r="A114" s="116" t="s">
        <v>152</v>
      </c>
      <c r="B114" s="101">
        <v>900</v>
      </c>
      <c r="C114" s="100">
        <f t="shared" si="1"/>
        <v>0.09</v>
      </c>
    </row>
    <row r="115" spans="1:3" ht="18.75">
      <c r="A115" s="114" t="s">
        <v>183</v>
      </c>
      <c r="B115" s="99">
        <f>SUM(B116:B122)</f>
        <v>2028</v>
      </c>
      <c r="C115" s="100">
        <f t="shared" si="1"/>
        <v>0.2</v>
      </c>
    </row>
    <row r="116" spans="1:3" ht="18.75">
      <c r="A116" s="116" t="s">
        <v>153</v>
      </c>
      <c r="B116" s="101">
        <v>953</v>
      </c>
      <c r="C116" s="100">
        <f t="shared" si="1"/>
        <v>0.1</v>
      </c>
    </row>
    <row r="117" spans="1:3" ht="18.75">
      <c r="A117" s="116" t="s">
        <v>154</v>
      </c>
      <c r="B117" s="101">
        <v>78</v>
      </c>
      <c r="C117" s="100">
        <f t="shared" si="1"/>
        <v>0.01</v>
      </c>
    </row>
    <row r="118" spans="1:3" ht="18.75">
      <c r="A118" s="116" t="s">
        <v>111</v>
      </c>
      <c r="B118" s="101">
        <v>125</v>
      </c>
      <c r="C118" s="100">
        <f t="shared" si="1"/>
        <v>0.01</v>
      </c>
    </row>
    <row r="119" spans="1:3" ht="18.75">
      <c r="A119" s="116" t="s">
        <v>155</v>
      </c>
      <c r="B119" s="101">
        <v>200</v>
      </c>
      <c r="C119" s="100">
        <f t="shared" si="1"/>
        <v>0.02</v>
      </c>
    </row>
    <row r="120" spans="1:3" ht="18.75">
      <c r="A120" s="116" t="s">
        <v>156</v>
      </c>
      <c r="B120" s="101">
        <v>200</v>
      </c>
      <c r="C120" s="100">
        <f t="shared" si="1"/>
        <v>0.02</v>
      </c>
    </row>
    <row r="121" spans="1:3" ht="18.75">
      <c r="A121" s="116" t="s">
        <v>157</v>
      </c>
      <c r="B121" s="101">
        <v>200</v>
      </c>
      <c r="C121" s="100">
        <f t="shared" si="1"/>
        <v>0.02</v>
      </c>
    </row>
    <row r="122" spans="1:3" ht="18.75">
      <c r="A122" s="116" t="s">
        <v>158</v>
      </c>
      <c r="B122" s="101">
        <v>272</v>
      </c>
      <c r="C122" s="100">
        <f t="shared" si="1"/>
        <v>0.03</v>
      </c>
    </row>
    <row r="123" spans="1:3" ht="18.75">
      <c r="A123" s="114" t="s">
        <v>184</v>
      </c>
      <c r="B123" s="99">
        <f>SUM(B124:B135)</f>
        <v>13569.33</v>
      </c>
      <c r="C123" s="100">
        <f t="shared" si="1"/>
        <v>1.36</v>
      </c>
    </row>
    <row r="124" spans="1:3" ht="18.75">
      <c r="A124" s="116" t="s">
        <v>159</v>
      </c>
      <c r="B124" s="101">
        <v>1080</v>
      </c>
      <c r="C124" s="100">
        <f t="shared" si="1"/>
        <v>0.11</v>
      </c>
    </row>
    <row r="125" spans="1:3" ht="18.75">
      <c r="A125" s="116" t="s">
        <v>160</v>
      </c>
      <c r="B125" s="101">
        <v>50</v>
      </c>
      <c r="C125" s="100">
        <f t="shared" si="1"/>
        <v>0.01</v>
      </c>
    </row>
    <row r="126" spans="1:3" ht="18.75">
      <c r="A126" s="116" t="s">
        <v>161</v>
      </c>
      <c r="B126" s="101">
        <v>200</v>
      </c>
      <c r="C126" s="100">
        <f t="shared" si="1"/>
        <v>0.02</v>
      </c>
    </row>
    <row r="127" spans="1:3" ht="18.75">
      <c r="A127" s="116" t="s">
        <v>162</v>
      </c>
      <c r="B127" s="101">
        <v>60</v>
      </c>
      <c r="C127" s="100">
        <f t="shared" si="1"/>
        <v>0.01</v>
      </c>
    </row>
    <row r="128" spans="1:3" ht="18.75">
      <c r="A128" s="116" t="s">
        <v>163</v>
      </c>
      <c r="B128" s="101">
        <v>150.38999999999999</v>
      </c>
      <c r="C128" s="100">
        <f t="shared" si="1"/>
        <v>0.02</v>
      </c>
    </row>
    <row r="129" spans="1:3" ht="18.75">
      <c r="A129" s="116" t="s">
        <v>164</v>
      </c>
      <c r="B129" s="101">
        <v>90</v>
      </c>
      <c r="C129" s="100">
        <f t="shared" si="1"/>
        <v>0.01</v>
      </c>
    </row>
    <row r="130" spans="1:3" ht="18.75">
      <c r="A130" s="116" t="s">
        <v>165</v>
      </c>
      <c r="B130" s="101">
        <v>1200</v>
      </c>
      <c r="C130" s="100">
        <f t="shared" si="1"/>
        <v>0.12</v>
      </c>
    </row>
    <row r="131" spans="1:3" ht="18.75">
      <c r="A131" s="116" t="s">
        <v>166</v>
      </c>
      <c r="B131" s="101">
        <v>1618.34</v>
      </c>
      <c r="C131" s="100">
        <f t="shared" si="1"/>
        <v>0.16</v>
      </c>
    </row>
    <row r="132" spans="1:3" ht="18.75">
      <c r="A132" s="116" t="s">
        <v>167</v>
      </c>
      <c r="B132" s="101">
        <v>2400</v>
      </c>
      <c r="C132" s="100">
        <f t="shared" si="1"/>
        <v>0.24</v>
      </c>
    </row>
    <row r="133" spans="1:3" ht="18.75">
      <c r="A133" s="116" t="s">
        <v>168</v>
      </c>
      <c r="B133" s="101">
        <v>1200</v>
      </c>
      <c r="C133" s="100">
        <f t="shared" si="1"/>
        <v>0.12</v>
      </c>
    </row>
    <row r="134" spans="1:3" ht="18.75">
      <c r="A134" s="116" t="s">
        <v>169</v>
      </c>
      <c r="B134" s="101">
        <v>2109.6</v>
      </c>
      <c r="C134" s="100">
        <f t="shared" si="1"/>
        <v>0.21</v>
      </c>
    </row>
    <row r="135" spans="1:3" ht="18.75">
      <c r="A135" s="116" t="s">
        <v>170</v>
      </c>
      <c r="B135" s="101">
        <v>3411</v>
      </c>
      <c r="C135" s="100">
        <f t="shared" si="1"/>
        <v>0.34</v>
      </c>
    </row>
    <row r="136" spans="1:3" ht="18.75">
      <c r="A136" s="114" t="s">
        <v>185</v>
      </c>
      <c r="B136" s="99">
        <f>SUM(B137:B138)</f>
        <v>10</v>
      </c>
      <c r="C136" s="100">
        <f t="shared" si="1"/>
        <v>0</v>
      </c>
    </row>
    <row r="137" spans="1:3" ht="18.75">
      <c r="A137" s="116" t="s">
        <v>171</v>
      </c>
      <c r="B137" s="101">
        <v>4</v>
      </c>
      <c r="C137" s="100">
        <f t="shared" si="1"/>
        <v>0</v>
      </c>
    </row>
    <row r="138" spans="1:3" ht="18.75">
      <c r="A138" s="116" t="s">
        <v>172</v>
      </c>
      <c r="B138" s="101">
        <v>6</v>
      </c>
      <c r="C138" s="100">
        <f t="shared" si="1"/>
        <v>0</v>
      </c>
    </row>
    <row r="139" spans="1:3" ht="18.75">
      <c r="A139" s="114" t="s">
        <v>186</v>
      </c>
      <c r="B139" s="99">
        <f>SUM(B140:B142)</f>
        <v>310</v>
      </c>
      <c r="C139" s="100">
        <f t="shared" si="1"/>
        <v>0.03</v>
      </c>
    </row>
    <row r="140" spans="1:3" ht="18.75">
      <c r="A140" s="116" t="s">
        <v>173</v>
      </c>
      <c r="B140" s="101">
        <v>40</v>
      </c>
      <c r="C140" s="100">
        <f t="shared" si="1"/>
        <v>0</v>
      </c>
    </row>
    <row r="141" spans="1:3" ht="18.75">
      <c r="A141" s="116" t="s">
        <v>174</v>
      </c>
      <c r="B141" s="101">
        <v>210</v>
      </c>
      <c r="C141" s="100">
        <f t="shared" si="1"/>
        <v>0.02</v>
      </c>
    </row>
    <row r="142" spans="1:3" ht="18.75">
      <c r="A142" s="116" t="s">
        <v>175</v>
      </c>
      <c r="B142" s="101">
        <v>60</v>
      </c>
      <c r="C142" s="100">
        <f t="shared" si="1"/>
        <v>0.01</v>
      </c>
    </row>
    <row r="143" spans="1:3" ht="18.75">
      <c r="A143" s="114" t="s">
        <v>129</v>
      </c>
      <c r="B143" s="99">
        <f>B144</f>
        <v>300</v>
      </c>
      <c r="C143" s="100">
        <f t="shared" si="1"/>
        <v>0.03</v>
      </c>
    </row>
    <row r="144" spans="1:3" ht="18.75">
      <c r="A144" s="116" t="s">
        <v>176</v>
      </c>
      <c r="B144" s="101">
        <v>300</v>
      </c>
      <c r="C144" s="100">
        <f t="shared" si="1"/>
        <v>0.03</v>
      </c>
    </row>
    <row r="145" spans="1:3" ht="18.75">
      <c r="A145" s="114" t="s">
        <v>130</v>
      </c>
      <c r="B145" s="99">
        <f>SUM(B146:B147)</f>
        <v>10</v>
      </c>
      <c r="C145" s="100">
        <f t="shared" ref="C145:C157" si="2">B145/10000</f>
        <v>0</v>
      </c>
    </row>
    <row r="146" spans="1:3" ht="18.75">
      <c r="A146" s="116" t="s">
        <v>177</v>
      </c>
      <c r="B146" s="101">
        <v>7</v>
      </c>
      <c r="C146" s="100">
        <f t="shared" si="2"/>
        <v>0</v>
      </c>
    </row>
    <row r="147" spans="1:3" ht="18.75">
      <c r="A147" s="116" t="s">
        <v>178</v>
      </c>
      <c r="B147" s="101">
        <v>3</v>
      </c>
      <c r="C147" s="100">
        <f t="shared" si="2"/>
        <v>0</v>
      </c>
    </row>
    <row r="148" spans="1:3" ht="18.75">
      <c r="A148" s="114" t="s">
        <v>187</v>
      </c>
      <c r="B148" s="99">
        <f>SUM(B149:B152)</f>
        <v>5555.39</v>
      </c>
      <c r="C148" s="100">
        <f t="shared" si="2"/>
        <v>0.56000000000000005</v>
      </c>
    </row>
    <row r="149" spans="1:3" ht="18.75">
      <c r="A149" s="116" t="s">
        <v>177</v>
      </c>
      <c r="B149" s="101">
        <v>352.1</v>
      </c>
      <c r="C149" s="100">
        <f t="shared" si="2"/>
        <v>0.04</v>
      </c>
    </row>
    <row r="150" spans="1:3" ht="18.75">
      <c r="A150" s="116" t="s">
        <v>179</v>
      </c>
      <c r="B150" s="101">
        <v>222.09</v>
      </c>
      <c r="C150" s="100">
        <f t="shared" si="2"/>
        <v>0.02</v>
      </c>
    </row>
    <row r="151" spans="1:3" ht="18.75">
      <c r="A151" s="116" t="s">
        <v>180</v>
      </c>
      <c r="B151" s="101">
        <v>81.2</v>
      </c>
      <c r="C151" s="100">
        <f t="shared" si="2"/>
        <v>0.01</v>
      </c>
    </row>
    <row r="152" spans="1:3" ht="18.75">
      <c r="A152" s="116" t="s">
        <v>181</v>
      </c>
      <c r="B152" s="101">
        <v>4900</v>
      </c>
      <c r="C152" s="100">
        <f t="shared" si="2"/>
        <v>0.49</v>
      </c>
    </row>
    <row r="153" spans="1:3" ht="18.75">
      <c r="A153" s="114" t="s">
        <v>131</v>
      </c>
      <c r="B153" s="99">
        <f>B154</f>
        <v>5</v>
      </c>
      <c r="C153" s="100">
        <f t="shared" si="2"/>
        <v>0</v>
      </c>
    </row>
    <row r="154" spans="1:3" ht="18.75">
      <c r="A154" s="116" t="s">
        <v>109</v>
      </c>
      <c r="B154" s="101">
        <v>5</v>
      </c>
      <c r="C154" s="100">
        <f t="shared" si="2"/>
        <v>0</v>
      </c>
    </row>
    <row r="155" spans="1:3" ht="20.25">
      <c r="A155" s="118" t="s">
        <v>194</v>
      </c>
      <c r="B155" s="119">
        <v>928.54</v>
      </c>
      <c r="C155" s="100">
        <f t="shared" si="2"/>
        <v>0.09</v>
      </c>
    </row>
    <row r="156" spans="1:3" ht="18.75">
      <c r="A156" s="116" t="s">
        <v>190</v>
      </c>
      <c r="B156" s="101">
        <v>852.54</v>
      </c>
      <c r="C156" s="100">
        <f t="shared" si="2"/>
        <v>0.09</v>
      </c>
    </row>
    <row r="157" spans="1:3" ht="18.75">
      <c r="A157" s="116" t="s">
        <v>191</v>
      </c>
      <c r="B157" s="101">
        <v>76</v>
      </c>
      <c r="C157" s="100">
        <f t="shared" si="2"/>
        <v>0.01</v>
      </c>
    </row>
    <row r="158" spans="1:3" ht="20.25">
      <c r="A158" s="118" t="s">
        <v>206</v>
      </c>
      <c r="B158" s="119">
        <f>B14-B5</f>
        <v>22298.78</v>
      </c>
    </row>
    <row r="163" spans="2:3" ht="20.25">
      <c r="B163" s="118"/>
      <c r="C163" s="119"/>
    </row>
  </sheetData>
  <mergeCells count="3">
    <mergeCell ref="A3:A4"/>
    <mergeCell ref="B3:B4"/>
    <mergeCell ref="A1:B1"/>
  </mergeCells>
  <phoneticPr fontId="4" type="noConversion"/>
  <pageMargins left="0.59055118110236227" right="0.35433070866141736" top="0.31496062992125984" bottom="0.27559055118110237" header="0.31496062992125984" footer="0.19685039370078741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3"/>
  <sheetViews>
    <sheetView view="pageBreakPreview" zoomScaleSheetLayoutView="100" workbookViewId="0">
      <pane xSplit="1" ySplit="4" topLeftCell="B5" activePane="bottomRight" state="frozen"/>
      <selection activeCell="K8" sqref="K8:L10"/>
      <selection pane="topRight" activeCell="K8" sqref="K8:L10"/>
      <selection pane="bottomLeft" activeCell="K8" sqref="K8:L10"/>
      <selection pane="bottomRight" activeCell="K8" sqref="K8:L10"/>
    </sheetView>
  </sheetViews>
  <sheetFormatPr defaultRowHeight="13.5"/>
  <cols>
    <col min="1" max="1" width="69.875" style="117" customWidth="1"/>
    <col min="2" max="2" width="22.375" style="14" customWidth="1"/>
    <col min="3" max="3" width="20.25" hidden="1" customWidth="1"/>
    <col min="4" max="4" width="27.5" customWidth="1"/>
    <col min="5" max="5" width="71.375" customWidth="1"/>
    <col min="6" max="6" width="21.125" customWidth="1"/>
  </cols>
  <sheetData>
    <row r="1" spans="1:6" ht="58.5" customHeight="1">
      <c r="A1" s="187" t="s">
        <v>79</v>
      </c>
      <c r="B1" s="187"/>
      <c r="C1" s="187"/>
      <c r="D1" s="187"/>
      <c r="E1" s="187"/>
      <c r="F1" s="187"/>
    </row>
    <row r="2" spans="1:6" ht="22.5">
      <c r="A2" s="115"/>
      <c r="B2" s="120" t="s">
        <v>193</v>
      </c>
      <c r="C2" s="30"/>
      <c r="D2" s="30"/>
      <c r="E2" s="30"/>
      <c r="F2" s="120" t="s">
        <v>193</v>
      </c>
    </row>
    <row r="3" spans="1:6" s="49" customFormat="1" ht="18.75">
      <c r="A3" s="205" t="s">
        <v>94</v>
      </c>
      <c r="B3" s="202" t="s">
        <v>81</v>
      </c>
      <c r="E3" s="205" t="s">
        <v>207</v>
      </c>
      <c r="F3" s="202" t="s">
        <v>81</v>
      </c>
    </row>
    <row r="4" spans="1:6" s="49" customFormat="1" ht="18.75">
      <c r="A4" s="206"/>
      <c r="B4" s="203"/>
      <c r="E4" s="206"/>
      <c r="F4" s="203"/>
    </row>
    <row r="5" spans="1:6" s="49" customFormat="1" ht="20.25">
      <c r="A5" s="118" t="s">
        <v>208</v>
      </c>
      <c r="B5" s="119">
        <f>B12+B9+B6</f>
        <v>19309.84</v>
      </c>
      <c r="E5" s="122" t="s">
        <v>205</v>
      </c>
      <c r="F5" s="119">
        <f>F6+F8+F13+F17+F24+F31+F34+F36+F39+F41+F44+F52+F65+F68+F72+F74+F77+F82</f>
        <v>39502</v>
      </c>
    </row>
    <row r="6" spans="1:6" s="49" customFormat="1" ht="18.75">
      <c r="A6" s="114" t="s">
        <v>195</v>
      </c>
      <c r="B6" s="99">
        <f>SUM(B7:B8)</f>
        <v>9051.2999999999993</v>
      </c>
      <c r="E6" s="114" t="s">
        <v>182</v>
      </c>
      <c r="F6" s="99">
        <f>F7</f>
        <v>5</v>
      </c>
    </row>
    <row r="7" spans="1:6" s="49" customFormat="1" ht="18.75">
      <c r="A7" s="116" t="s">
        <v>203</v>
      </c>
      <c r="B7" s="101">
        <v>8058</v>
      </c>
      <c r="E7" s="116" t="s">
        <v>109</v>
      </c>
      <c r="F7" s="101">
        <v>5</v>
      </c>
    </row>
    <row r="8" spans="1:6" s="49" customFormat="1" ht="18.75">
      <c r="A8" s="116" t="s">
        <v>202</v>
      </c>
      <c r="B8" s="101">
        <v>993.3</v>
      </c>
      <c r="E8" s="114" t="s">
        <v>112</v>
      </c>
      <c r="F8" s="99">
        <f>SUM(F9:F12)</f>
        <v>523</v>
      </c>
    </row>
    <row r="9" spans="1:6" s="49" customFormat="1" ht="18.75">
      <c r="A9" s="114" t="s">
        <v>196</v>
      </c>
      <c r="B9" s="99">
        <f>SUM(B10:B11)</f>
        <v>9330</v>
      </c>
      <c r="E9" s="116" t="s">
        <v>109</v>
      </c>
      <c r="F9" s="101">
        <v>3</v>
      </c>
    </row>
    <row r="10" spans="1:6" s="49" customFormat="1" ht="18.75">
      <c r="A10" s="116" t="s">
        <v>201</v>
      </c>
      <c r="B10" s="101">
        <v>9000</v>
      </c>
      <c r="E10" s="116" t="s">
        <v>133</v>
      </c>
      <c r="F10" s="101">
        <v>250</v>
      </c>
    </row>
    <row r="11" spans="1:6" s="49" customFormat="1" ht="18.75">
      <c r="A11" s="116" t="s">
        <v>200</v>
      </c>
      <c r="B11" s="101">
        <v>330</v>
      </c>
      <c r="E11" s="116" t="s">
        <v>134</v>
      </c>
      <c r="F11" s="101">
        <v>220</v>
      </c>
    </row>
    <row r="12" spans="1:6" s="49" customFormat="1" ht="18.75">
      <c r="A12" s="114" t="s">
        <v>89</v>
      </c>
      <c r="B12" s="99">
        <f>SUM(B13:B13)</f>
        <v>928.54</v>
      </c>
      <c r="E12" s="116" t="s">
        <v>135</v>
      </c>
      <c r="F12" s="101">
        <v>50</v>
      </c>
    </row>
    <row r="13" spans="1:6" s="49" customFormat="1" ht="18.75">
      <c r="A13" s="116" t="s">
        <v>199</v>
      </c>
      <c r="B13" s="101">
        <v>928.54</v>
      </c>
      <c r="E13" s="114" t="s">
        <v>113</v>
      </c>
      <c r="F13" s="99">
        <f>SUM(F14:F16)</f>
        <v>257.98</v>
      </c>
    </row>
    <row r="14" spans="1:6" s="49" customFormat="1" ht="20.25">
      <c r="A14" s="118" t="s">
        <v>209</v>
      </c>
      <c r="B14" s="119">
        <f>B15+F5+F84</f>
        <v>41608.620000000003</v>
      </c>
      <c r="E14" s="116" t="s">
        <v>109</v>
      </c>
      <c r="F14" s="101">
        <v>2</v>
      </c>
    </row>
    <row r="15" spans="1:6" s="49" customFormat="1" ht="20.25">
      <c r="A15" s="122" t="s">
        <v>204</v>
      </c>
      <c r="B15" s="119">
        <f>B16+B20+B24+B28+B32+B36+B40+B44+B48+B52+B56+B60+B62+B64+B68+B72</f>
        <v>1178.08</v>
      </c>
      <c r="E15" s="116" t="s">
        <v>136</v>
      </c>
      <c r="F15" s="101">
        <v>113.4</v>
      </c>
    </row>
    <row r="16" spans="1:6" s="49" customFormat="1" ht="18.75">
      <c r="A16" s="114" t="s">
        <v>105</v>
      </c>
      <c r="B16" s="99">
        <f>SUM(B17:B19)</f>
        <v>128.69</v>
      </c>
      <c r="E16" s="116" t="s">
        <v>137</v>
      </c>
      <c r="F16" s="101">
        <v>142.58000000000001</v>
      </c>
    </row>
    <row r="17" spans="1:6" s="49" customFormat="1" ht="18.75">
      <c r="A17" s="116" t="s">
        <v>106</v>
      </c>
      <c r="B17" s="101">
        <v>24.91</v>
      </c>
      <c r="C17" s="100">
        <f>B17/10000</f>
        <v>0</v>
      </c>
      <c r="D17" s="100"/>
      <c r="E17" s="114" t="s">
        <v>114</v>
      </c>
      <c r="F17" s="99">
        <f>SUM(F18:F23)</f>
        <v>8002.23</v>
      </c>
    </row>
    <row r="18" spans="1:6" ht="18.75">
      <c r="A18" s="116" t="s">
        <v>107</v>
      </c>
      <c r="B18" s="101">
        <v>48.58</v>
      </c>
      <c r="C18" s="100">
        <f t="shared" ref="C18:C75" si="0">B18/10000</f>
        <v>0</v>
      </c>
      <c r="D18" s="100"/>
      <c r="E18" s="116" t="s">
        <v>138</v>
      </c>
      <c r="F18" s="101">
        <v>351</v>
      </c>
    </row>
    <row r="19" spans="1:6" ht="18.75">
      <c r="A19" s="116" t="s">
        <v>108</v>
      </c>
      <c r="B19" s="101">
        <v>55.2</v>
      </c>
      <c r="C19" s="100">
        <f t="shared" si="0"/>
        <v>0.01</v>
      </c>
      <c r="D19" s="100"/>
      <c r="E19" s="116" t="s">
        <v>109</v>
      </c>
      <c r="F19" s="101">
        <v>5</v>
      </c>
    </row>
    <row r="20" spans="1:6" ht="18.75">
      <c r="A20" s="114" t="s">
        <v>112</v>
      </c>
      <c r="B20" s="99">
        <f>SUM(B21:B23)</f>
        <v>78.400000000000006</v>
      </c>
      <c r="C20" s="100">
        <f t="shared" si="0"/>
        <v>0.01</v>
      </c>
      <c r="D20" s="100"/>
      <c r="E20" s="116" t="s">
        <v>139</v>
      </c>
      <c r="F20" s="101">
        <v>580</v>
      </c>
    </row>
    <row r="21" spans="1:6" ht="18.75">
      <c r="A21" s="116" t="s">
        <v>107</v>
      </c>
      <c r="B21" s="101">
        <v>34.68</v>
      </c>
      <c r="C21" s="100">
        <f t="shared" si="0"/>
        <v>0</v>
      </c>
      <c r="D21" s="100"/>
      <c r="E21" s="116" t="s">
        <v>140</v>
      </c>
      <c r="F21" s="101">
        <v>1</v>
      </c>
    </row>
    <row r="22" spans="1:6" ht="18.75">
      <c r="A22" s="116" t="s">
        <v>108</v>
      </c>
      <c r="B22" s="101">
        <v>31.2</v>
      </c>
      <c r="C22" s="100">
        <f t="shared" si="0"/>
        <v>0</v>
      </c>
      <c r="D22" s="100"/>
      <c r="E22" s="116" t="s">
        <v>141</v>
      </c>
      <c r="F22" s="101">
        <v>6795.23</v>
      </c>
    </row>
    <row r="23" spans="1:6" ht="18.75">
      <c r="A23" s="116" t="s">
        <v>106</v>
      </c>
      <c r="B23" s="101">
        <v>12.52</v>
      </c>
      <c r="C23" s="100">
        <f t="shared" si="0"/>
        <v>0</v>
      </c>
      <c r="D23" s="100"/>
      <c r="E23" s="116" t="s">
        <v>142</v>
      </c>
      <c r="F23" s="101">
        <v>270</v>
      </c>
    </row>
    <row r="24" spans="1:6" ht="18.75">
      <c r="A24" s="114" t="s">
        <v>113</v>
      </c>
      <c r="B24" s="99">
        <f>SUM(B25:B27)</f>
        <v>48.11</v>
      </c>
      <c r="C24" s="100">
        <f t="shared" si="0"/>
        <v>0</v>
      </c>
      <c r="D24" s="100"/>
      <c r="E24" s="114" t="s">
        <v>115</v>
      </c>
      <c r="F24" s="99">
        <f>SUM(F25:F30)</f>
        <v>7826.56</v>
      </c>
    </row>
    <row r="25" spans="1:6" ht="18.75">
      <c r="A25" s="116" t="s">
        <v>106</v>
      </c>
      <c r="B25" s="101">
        <v>7.5</v>
      </c>
      <c r="C25" s="100">
        <f t="shared" si="0"/>
        <v>0</v>
      </c>
      <c r="D25" s="100"/>
      <c r="E25" s="116" t="s">
        <v>109</v>
      </c>
      <c r="F25" s="101">
        <v>5</v>
      </c>
    </row>
    <row r="26" spans="1:6" ht="18.75">
      <c r="A26" s="116" t="s">
        <v>107</v>
      </c>
      <c r="B26" s="101">
        <v>19.010000000000002</v>
      </c>
      <c r="C26" s="100">
        <f t="shared" si="0"/>
        <v>0</v>
      </c>
      <c r="D26" s="100"/>
      <c r="E26" s="116" t="s">
        <v>143</v>
      </c>
      <c r="F26" s="101">
        <v>200</v>
      </c>
    </row>
    <row r="27" spans="1:6" ht="18.75">
      <c r="A27" s="116" t="s">
        <v>108</v>
      </c>
      <c r="B27" s="101">
        <v>21.6</v>
      </c>
      <c r="C27" s="100">
        <f t="shared" si="0"/>
        <v>0</v>
      </c>
      <c r="D27" s="100"/>
      <c r="E27" s="116" t="s">
        <v>144</v>
      </c>
      <c r="F27" s="101">
        <v>15</v>
      </c>
    </row>
    <row r="28" spans="1:6" ht="18.75">
      <c r="A28" s="114" t="s">
        <v>114</v>
      </c>
      <c r="B28" s="99">
        <f>SUM(B29:B31)</f>
        <v>54.67</v>
      </c>
      <c r="C28" s="100">
        <f t="shared" si="0"/>
        <v>0.01</v>
      </c>
      <c r="D28" s="100"/>
      <c r="E28" s="116" t="s">
        <v>145</v>
      </c>
      <c r="F28" s="101">
        <v>7530</v>
      </c>
    </row>
    <row r="29" spans="1:6" ht="18.75">
      <c r="A29" s="116" t="s">
        <v>108</v>
      </c>
      <c r="B29" s="101">
        <v>26.4</v>
      </c>
      <c r="C29" s="100">
        <f t="shared" si="0"/>
        <v>0</v>
      </c>
      <c r="D29" s="100"/>
      <c r="E29" s="116" t="s">
        <v>146</v>
      </c>
      <c r="F29" s="101">
        <v>26.56</v>
      </c>
    </row>
    <row r="30" spans="1:6" ht="18.75">
      <c r="A30" s="116" t="s">
        <v>107</v>
      </c>
      <c r="B30" s="101">
        <v>19.010000000000002</v>
      </c>
      <c r="C30" s="100">
        <f t="shared" si="0"/>
        <v>0</v>
      </c>
      <c r="D30" s="100"/>
      <c r="E30" s="116" t="s">
        <v>147</v>
      </c>
      <c r="F30" s="101">
        <v>50</v>
      </c>
    </row>
    <row r="31" spans="1:6" ht="18.75">
      <c r="A31" s="116" t="s">
        <v>106</v>
      </c>
      <c r="B31" s="101">
        <v>9.26</v>
      </c>
      <c r="C31" s="100">
        <f t="shared" si="0"/>
        <v>0</v>
      </c>
      <c r="D31" s="100"/>
      <c r="E31" s="114" t="s">
        <v>116</v>
      </c>
      <c r="F31" s="99">
        <f>SUM(F32:F33)</f>
        <v>55</v>
      </c>
    </row>
    <row r="32" spans="1:6" ht="18.75">
      <c r="A32" s="114" t="s">
        <v>115</v>
      </c>
      <c r="B32" s="99">
        <f>SUM(B33:B35)</f>
        <v>52.82</v>
      </c>
      <c r="C32" s="100">
        <f t="shared" si="0"/>
        <v>0.01</v>
      </c>
      <c r="D32" s="100"/>
      <c r="E32" s="116" t="s">
        <v>148</v>
      </c>
      <c r="F32" s="101">
        <v>50</v>
      </c>
    </row>
    <row r="33" spans="1:6" ht="18.75">
      <c r="A33" s="116" t="s">
        <v>107</v>
      </c>
      <c r="B33" s="101">
        <v>25.22</v>
      </c>
      <c r="C33" s="100">
        <f t="shared" si="0"/>
        <v>0</v>
      </c>
      <c r="D33" s="100"/>
      <c r="E33" s="116" t="s">
        <v>149</v>
      </c>
      <c r="F33" s="101">
        <v>5</v>
      </c>
    </row>
    <row r="34" spans="1:6" ht="18.75">
      <c r="A34" s="116" t="s">
        <v>108</v>
      </c>
      <c r="B34" s="101">
        <v>19.2</v>
      </c>
      <c r="C34" s="100">
        <f t="shared" si="0"/>
        <v>0</v>
      </c>
      <c r="D34" s="100"/>
      <c r="E34" s="114" t="s">
        <v>117</v>
      </c>
      <c r="F34" s="99">
        <f>SUM(F35)</f>
        <v>4.97</v>
      </c>
    </row>
    <row r="35" spans="1:6" ht="18.75">
      <c r="A35" s="116" t="s">
        <v>106</v>
      </c>
      <c r="B35" s="101">
        <v>8.4</v>
      </c>
      <c r="C35" s="100">
        <f t="shared" si="0"/>
        <v>0</v>
      </c>
      <c r="D35" s="100"/>
      <c r="E35" s="116" t="s">
        <v>150</v>
      </c>
      <c r="F35" s="101">
        <v>4.97</v>
      </c>
    </row>
    <row r="36" spans="1:6" ht="18.75">
      <c r="A36" s="114" t="s">
        <v>116</v>
      </c>
      <c r="B36" s="99">
        <f>SUM(B37:B39)</f>
        <v>141.93</v>
      </c>
      <c r="C36" s="100">
        <f t="shared" si="0"/>
        <v>0.01</v>
      </c>
      <c r="D36" s="100"/>
      <c r="E36" s="114" t="s">
        <v>119</v>
      </c>
      <c r="F36" s="99">
        <f>SUM(F37:F38)</f>
        <v>10.64</v>
      </c>
    </row>
    <row r="37" spans="1:6" ht="18.75">
      <c r="A37" s="116" t="s">
        <v>108</v>
      </c>
      <c r="B37" s="101">
        <v>38.4</v>
      </c>
      <c r="C37" s="100">
        <f t="shared" si="0"/>
        <v>0</v>
      </c>
      <c r="D37" s="100"/>
      <c r="E37" s="116" t="s">
        <v>109</v>
      </c>
      <c r="F37" s="101">
        <v>4.5</v>
      </c>
    </row>
    <row r="38" spans="1:6" ht="18.75">
      <c r="A38" s="116" t="s">
        <v>106</v>
      </c>
      <c r="B38" s="101">
        <v>20.81</v>
      </c>
      <c r="C38" s="100">
        <f t="shared" si="0"/>
        <v>0</v>
      </c>
      <c r="D38" s="100"/>
      <c r="E38" s="116" t="s">
        <v>151</v>
      </c>
      <c r="F38" s="101">
        <v>6.14</v>
      </c>
    </row>
    <row r="39" spans="1:6" ht="18.75">
      <c r="A39" s="116" t="s">
        <v>107</v>
      </c>
      <c r="B39" s="101">
        <v>82.72</v>
      </c>
      <c r="C39" s="100">
        <f t="shared" si="0"/>
        <v>0.01</v>
      </c>
      <c r="D39" s="100"/>
      <c r="E39" s="114" t="s">
        <v>121</v>
      </c>
      <c r="F39" s="99">
        <f>F40</f>
        <v>125.9</v>
      </c>
    </row>
    <row r="40" spans="1:6" ht="18.75">
      <c r="A40" s="114" t="s">
        <v>117</v>
      </c>
      <c r="B40" s="99">
        <f>SUM(B41:B43)</f>
        <v>16.440000000000001</v>
      </c>
      <c r="C40" s="100">
        <f t="shared" si="0"/>
        <v>0</v>
      </c>
      <c r="D40" s="100"/>
      <c r="E40" s="116" t="s">
        <v>150</v>
      </c>
      <c r="F40" s="101">
        <v>125.9</v>
      </c>
    </row>
    <row r="41" spans="1:6" ht="18.75">
      <c r="A41" s="116" t="s">
        <v>107</v>
      </c>
      <c r="B41" s="101">
        <v>10.56</v>
      </c>
      <c r="C41" s="100">
        <f t="shared" si="0"/>
        <v>0</v>
      </c>
      <c r="D41" s="100"/>
      <c r="E41" s="114" t="s">
        <v>122</v>
      </c>
      <c r="F41" s="99">
        <f>SUM(F42:F43)</f>
        <v>903</v>
      </c>
    </row>
    <row r="42" spans="1:6" ht="18.75">
      <c r="A42" s="116" t="s">
        <v>106</v>
      </c>
      <c r="B42" s="101">
        <v>2.88</v>
      </c>
      <c r="C42" s="100">
        <f t="shared" si="0"/>
        <v>0</v>
      </c>
      <c r="D42" s="100"/>
      <c r="E42" s="116" t="s">
        <v>109</v>
      </c>
      <c r="F42" s="101">
        <v>3</v>
      </c>
    </row>
    <row r="43" spans="1:6" ht="18.75">
      <c r="A43" s="116" t="s">
        <v>108</v>
      </c>
      <c r="B43" s="101">
        <v>3</v>
      </c>
      <c r="C43" s="100">
        <f t="shared" si="0"/>
        <v>0</v>
      </c>
      <c r="D43" s="100"/>
      <c r="E43" s="116" t="s">
        <v>152</v>
      </c>
      <c r="F43" s="101">
        <v>900</v>
      </c>
    </row>
    <row r="44" spans="1:6" ht="18.75">
      <c r="A44" s="114" t="s">
        <v>118</v>
      </c>
      <c r="B44" s="99">
        <f>SUM(B45:B47)</f>
        <v>10.5</v>
      </c>
      <c r="C44" s="100">
        <f t="shared" si="0"/>
        <v>0</v>
      </c>
      <c r="D44" s="100"/>
      <c r="E44" s="114" t="s">
        <v>183</v>
      </c>
      <c r="F44" s="99">
        <f>SUM(F45:F51)</f>
        <v>2028</v>
      </c>
    </row>
    <row r="45" spans="1:6" ht="18.75">
      <c r="A45" s="116" t="s">
        <v>106</v>
      </c>
      <c r="B45" s="101">
        <v>2.36</v>
      </c>
      <c r="C45" s="100">
        <f t="shared" si="0"/>
        <v>0</v>
      </c>
      <c r="D45" s="100"/>
      <c r="E45" s="116" t="s">
        <v>153</v>
      </c>
      <c r="F45" s="101">
        <v>953</v>
      </c>
    </row>
    <row r="46" spans="1:6" ht="18.75">
      <c r="A46" s="116" t="s">
        <v>107</v>
      </c>
      <c r="B46" s="101">
        <v>6.34</v>
      </c>
      <c r="C46" s="100">
        <f t="shared" si="0"/>
        <v>0</v>
      </c>
      <c r="D46" s="100"/>
      <c r="E46" s="116" t="s">
        <v>154</v>
      </c>
      <c r="F46" s="101">
        <v>78</v>
      </c>
    </row>
    <row r="47" spans="1:6" ht="18.75">
      <c r="A47" s="116" t="s">
        <v>108</v>
      </c>
      <c r="B47" s="101">
        <v>1.8</v>
      </c>
      <c r="C47" s="100">
        <f t="shared" si="0"/>
        <v>0</v>
      </c>
      <c r="D47" s="100"/>
      <c r="E47" s="116" t="s">
        <v>111</v>
      </c>
      <c r="F47" s="101">
        <v>125</v>
      </c>
    </row>
    <row r="48" spans="1:6" ht="18.75">
      <c r="A48" s="114" t="s">
        <v>119</v>
      </c>
      <c r="B48" s="99">
        <f>SUM(B49:B51)</f>
        <v>16.5</v>
      </c>
      <c r="C48" s="100">
        <f t="shared" si="0"/>
        <v>0</v>
      </c>
      <c r="D48" s="100"/>
      <c r="E48" s="116" t="s">
        <v>155</v>
      </c>
      <c r="F48" s="101">
        <v>200</v>
      </c>
    </row>
    <row r="49" spans="1:6" ht="18.75">
      <c r="A49" s="116" t="s">
        <v>108</v>
      </c>
      <c r="B49" s="101">
        <v>3</v>
      </c>
      <c r="C49" s="100">
        <f t="shared" si="0"/>
        <v>0</v>
      </c>
      <c r="D49" s="100"/>
      <c r="E49" s="116" t="s">
        <v>156</v>
      </c>
      <c r="F49" s="101">
        <v>200</v>
      </c>
    </row>
    <row r="50" spans="1:6" ht="18.75">
      <c r="A50" s="116" t="s">
        <v>107</v>
      </c>
      <c r="B50" s="101">
        <v>10.56</v>
      </c>
      <c r="C50" s="100">
        <f t="shared" si="0"/>
        <v>0</v>
      </c>
      <c r="D50" s="100"/>
      <c r="E50" s="116" t="s">
        <v>157</v>
      </c>
      <c r="F50" s="101">
        <v>200</v>
      </c>
    </row>
    <row r="51" spans="1:6" ht="18.75">
      <c r="A51" s="116" t="s">
        <v>106</v>
      </c>
      <c r="B51" s="101">
        <v>2.94</v>
      </c>
      <c r="C51" s="100">
        <f t="shared" si="0"/>
        <v>0</v>
      </c>
      <c r="D51" s="100"/>
      <c r="E51" s="116" t="s">
        <v>158</v>
      </c>
      <c r="F51" s="101">
        <v>272</v>
      </c>
    </row>
    <row r="52" spans="1:6" ht="18.75">
      <c r="A52" s="114" t="s">
        <v>121</v>
      </c>
      <c r="B52" s="99">
        <f>SUM(B53:B55)</f>
        <v>6.62</v>
      </c>
      <c r="C52" s="100">
        <f t="shared" si="0"/>
        <v>0</v>
      </c>
      <c r="D52" s="100"/>
      <c r="E52" s="114" t="s">
        <v>184</v>
      </c>
      <c r="F52" s="99">
        <f>SUM(F53:F64)</f>
        <v>13569.33</v>
      </c>
    </row>
    <row r="53" spans="1:6" ht="18.75">
      <c r="A53" s="116" t="s">
        <v>107</v>
      </c>
      <c r="B53" s="101">
        <v>2.62</v>
      </c>
      <c r="C53" s="100">
        <f t="shared" si="0"/>
        <v>0</v>
      </c>
      <c r="D53" s="100"/>
      <c r="E53" s="116" t="s">
        <v>159</v>
      </c>
      <c r="F53" s="101">
        <v>1080</v>
      </c>
    </row>
    <row r="54" spans="1:6" ht="18.75">
      <c r="A54" s="116" t="s">
        <v>108</v>
      </c>
      <c r="B54" s="101">
        <v>2.4</v>
      </c>
      <c r="C54" s="100">
        <f t="shared" si="0"/>
        <v>0</v>
      </c>
      <c r="D54" s="100"/>
      <c r="E54" s="116" t="s">
        <v>160</v>
      </c>
      <c r="F54" s="101">
        <v>50</v>
      </c>
    </row>
    <row r="55" spans="1:6" ht="18.75">
      <c r="A55" s="116" t="s">
        <v>120</v>
      </c>
      <c r="B55" s="101">
        <v>1.6</v>
      </c>
      <c r="C55" s="100">
        <f t="shared" si="0"/>
        <v>0</v>
      </c>
      <c r="D55" s="100"/>
      <c r="E55" s="116" t="s">
        <v>161</v>
      </c>
      <c r="F55" s="101">
        <v>200</v>
      </c>
    </row>
    <row r="56" spans="1:6" ht="18.75">
      <c r="A56" s="114" t="s">
        <v>122</v>
      </c>
      <c r="B56" s="99">
        <f>SUM(B57:B59)</f>
        <v>22.11</v>
      </c>
      <c r="C56" s="100">
        <f t="shared" si="0"/>
        <v>0</v>
      </c>
      <c r="D56" s="100"/>
      <c r="E56" s="116" t="s">
        <v>162</v>
      </c>
      <c r="F56" s="101">
        <v>60</v>
      </c>
    </row>
    <row r="57" spans="1:6" ht="18.75">
      <c r="A57" s="116" t="s">
        <v>102</v>
      </c>
      <c r="B57" s="101">
        <v>5.81</v>
      </c>
      <c r="C57" s="100">
        <f t="shared" si="0"/>
        <v>0</v>
      </c>
      <c r="D57" s="100"/>
      <c r="E57" s="116" t="s">
        <v>163</v>
      </c>
      <c r="F57" s="101">
        <v>150.38999999999999</v>
      </c>
    </row>
    <row r="58" spans="1:6" ht="18.75">
      <c r="A58" s="116" t="s">
        <v>103</v>
      </c>
      <c r="B58" s="101">
        <v>8.5</v>
      </c>
      <c r="C58" s="100">
        <f t="shared" si="0"/>
        <v>0</v>
      </c>
      <c r="D58" s="100"/>
      <c r="E58" s="116" t="s">
        <v>164</v>
      </c>
      <c r="F58" s="101">
        <v>90</v>
      </c>
    </row>
    <row r="59" spans="1:6" ht="18.75">
      <c r="A59" s="116" t="s">
        <v>104</v>
      </c>
      <c r="B59" s="101">
        <v>7.8</v>
      </c>
      <c r="C59" s="100">
        <f t="shared" si="0"/>
        <v>0</v>
      </c>
      <c r="D59" s="100"/>
      <c r="E59" s="116" t="s">
        <v>165</v>
      </c>
      <c r="F59" s="101">
        <v>1200</v>
      </c>
    </row>
    <row r="60" spans="1:6" ht="18.75">
      <c r="A60" s="114" t="s">
        <v>110</v>
      </c>
      <c r="B60" s="99">
        <f>B61</f>
        <v>196.7</v>
      </c>
      <c r="C60" s="100">
        <f>B60/10000</f>
        <v>0.02</v>
      </c>
      <c r="D60" s="100"/>
      <c r="E60" s="116" t="s">
        <v>166</v>
      </c>
      <c r="F60" s="101">
        <v>1618.34</v>
      </c>
    </row>
    <row r="61" spans="1:6" ht="18.75">
      <c r="A61" s="116" t="s">
        <v>123</v>
      </c>
      <c r="B61" s="101">
        <v>196.7</v>
      </c>
      <c r="C61" s="100">
        <f>B61/10000</f>
        <v>0.02</v>
      </c>
      <c r="D61" s="100"/>
      <c r="E61" s="116" t="s">
        <v>167</v>
      </c>
      <c r="F61" s="101">
        <v>2400</v>
      </c>
    </row>
    <row r="62" spans="1:6" ht="18.75">
      <c r="A62" s="114" t="s">
        <v>124</v>
      </c>
      <c r="B62" s="99">
        <f>B63</f>
        <v>80</v>
      </c>
      <c r="C62" s="100">
        <f t="shared" si="0"/>
        <v>0.01</v>
      </c>
      <c r="D62" s="100"/>
      <c r="E62" s="116" t="s">
        <v>168</v>
      </c>
      <c r="F62" s="101">
        <v>1200</v>
      </c>
    </row>
    <row r="63" spans="1:6" ht="18.75">
      <c r="A63" s="116" t="s">
        <v>125</v>
      </c>
      <c r="B63" s="101">
        <v>80</v>
      </c>
      <c r="C63" s="100">
        <f t="shared" si="0"/>
        <v>0.01</v>
      </c>
      <c r="D63" s="100"/>
      <c r="E63" s="116" t="s">
        <v>169</v>
      </c>
      <c r="F63" s="101">
        <v>2109.6</v>
      </c>
    </row>
    <row r="64" spans="1:6" ht="18.75">
      <c r="A64" s="114" t="s">
        <v>129</v>
      </c>
      <c r="B64" s="99">
        <f>SUM(B65:B67)</f>
        <v>61.15</v>
      </c>
      <c r="C64" s="100">
        <f t="shared" si="0"/>
        <v>0.01</v>
      </c>
      <c r="D64" s="100"/>
      <c r="E64" s="116" t="s">
        <v>170</v>
      </c>
      <c r="F64" s="101">
        <v>3411</v>
      </c>
    </row>
    <row r="65" spans="1:6" ht="18.75">
      <c r="A65" s="116" t="s">
        <v>127</v>
      </c>
      <c r="B65" s="101">
        <v>53.54</v>
      </c>
      <c r="C65" s="100">
        <f t="shared" si="0"/>
        <v>0.01</v>
      </c>
      <c r="D65" s="100"/>
      <c r="E65" s="114" t="s">
        <v>185</v>
      </c>
      <c r="F65" s="99">
        <f>SUM(F66:F67)</f>
        <v>10</v>
      </c>
    </row>
    <row r="66" spans="1:6" ht="18.75">
      <c r="A66" s="116" t="s">
        <v>126</v>
      </c>
      <c r="B66" s="101">
        <v>5.4</v>
      </c>
      <c r="C66" s="100">
        <f t="shared" si="0"/>
        <v>0</v>
      </c>
      <c r="D66" s="100"/>
      <c r="E66" s="116" t="s">
        <v>171</v>
      </c>
      <c r="F66" s="101">
        <v>4</v>
      </c>
    </row>
    <row r="67" spans="1:6" ht="18.75">
      <c r="A67" s="116" t="s">
        <v>128</v>
      </c>
      <c r="B67" s="101">
        <v>2.21</v>
      </c>
      <c r="C67" s="100">
        <f t="shared" si="0"/>
        <v>0</v>
      </c>
      <c r="D67" s="100"/>
      <c r="E67" s="116" t="s">
        <v>172</v>
      </c>
      <c r="F67" s="101">
        <v>6</v>
      </c>
    </row>
    <row r="68" spans="1:6" ht="18.75">
      <c r="A68" s="114" t="s">
        <v>131</v>
      </c>
      <c r="B68" s="99">
        <f>SUM(B69:B71)</f>
        <v>51.09</v>
      </c>
      <c r="C68" s="100">
        <f t="shared" si="0"/>
        <v>0.01</v>
      </c>
      <c r="D68" s="100"/>
      <c r="E68" s="114" t="s">
        <v>186</v>
      </c>
      <c r="F68" s="99">
        <f>SUM(F69:F71)</f>
        <v>310</v>
      </c>
    </row>
    <row r="69" spans="1:6" ht="18.75">
      <c r="A69" s="116" t="s">
        <v>127</v>
      </c>
      <c r="B69" s="101">
        <v>38.19</v>
      </c>
      <c r="C69" s="100">
        <f t="shared" si="0"/>
        <v>0</v>
      </c>
      <c r="D69" s="100"/>
      <c r="E69" s="116" t="s">
        <v>173</v>
      </c>
      <c r="F69" s="101">
        <v>40</v>
      </c>
    </row>
    <row r="70" spans="1:6" ht="18.75">
      <c r="A70" s="116" t="s">
        <v>126</v>
      </c>
      <c r="B70" s="101">
        <v>3.6</v>
      </c>
      <c r="C70" s="100">
        <f t="shared" si="0"/>
        <v>0</v>
      </c>
      <c r="D70" s="100"/>
      <c r="E70" s="116" t="s">
        <v>174</v>
      </c>
      <c r="F70" s="101">
        <v>210</v>
      </c>
    </row>
    <row r="71" spans="1:6" ht="18.75">
      <c r="A71" s="116" t="s">
        <v>128</v>
      </c>
      <c r="B71" s="101">
        <v>9.3000000000000007</v>
      </c>
      <c r="C71" s="100">
        <f t="shared" si="0"/>
        <v>0</v>
      </c>
      <c r="D71" s="100"/>
      <c r="E71" s="116" t="s">
        <v>175</v>
      </c>
      <c r="F71" s="101">
        <v>60</v>
      </c>
    </row>
    <row r="72" spans="1:6" ht="18.75">
      <c r="A72" s="114" t="s">
        <v>132</v>
      </c>
      <c r="B72" s="99">
        <f>SUM(B73:B75)</f>
        <v>212.35</v>
      </c>
      <c r="C72" s="100">
        <f t="shared" si="0"/>
        <v>0.02</v>
      </c>
      <c r="D72" s="100"/>
      <c r="E72" s="114" t="s">
        <v>129</v>
      </c>
      <c r="F72" s="99">
        <f>F73</f>
        <v>300</v>
      </c>
    </row>
    <row r="73" spans="1:6" ht="18.75">
      <c r="A73" s="116" t="s">
        <v>127</v>
      </c>
      <c r="B73" s="101">
        <v>184.47</v>
      </c>
      <c r="C73" s="100">
        <f t="shared" si="0"/>
        <v>0.02</v>
      </c>
      <c r="D73" s="100"/>
      <c r="E73" s="116" t="s">
        <v>176</v>
      </c>
      <c r="F73" s="101">
        <v>300</v>
      </c>
    </row>
    <row r="74" spans="1:6" ht="18.75">
      <c r="A74" s="116" t="s">
        <v>126</v>
      </c>
      <c r="B74" s="101">
        <v>19.8</v>
      </c>
      <c r="C74" s="100">
        <f t="shared" si="0"/>
        <v>0</v>
      </c>
      <c r="D74" s="100"/>
      <c r="E74" s="114" t="s">
        <v>130</v>
      </c>
      <c r="F74" s="99">
        <f>SUM(F75:F76)</f>
        <v>10</v>
      </c>
    </row>
    <row r="75" spans="1:6" ht="18.75">
      <c r="A75" s="116" t="s">
        <v>189</v>
      </c>
      <c r="B75" s="101">
        <v>8.08</v>
      </c>
      <c r="C75" s="100">
        <f t="shared" si="0"/>
        <v>0</v>
      </c>
      <c r="D75" s="100"/>
      <c r="E75" s="116" t="s">
        <v>177</v>
      </c>
      <c r="F75" s="101">
        <v>7</v>
      </c>
    </row>
    <row r="76" spans="1:6" ht="18.75">
      <c r="C76" s="100">
        <f t="shared" ref="C76:C107" si="1">F5/10000</f>
        <v>3.95</v>
      </c>
      <c r="D76" s="100"/>
      <c r="E76" s="116" t="s">
        <v>178</v>
      </c>
      <c r="F76" s="101">
        <v>3</v>
      </c>
    </row>
    <row r="77" spans="1:6" ht="18.75">
      <c r="C77" s="100">
        <f t="shared" si="1"/>
        <v>0</v>
      </c>
      <c r="D77" s="100"/>
      <c r="E77" s="114" t="s">
        <v>187</v>
      </c>
      <c r="F77" s="99">
        <f>SUM(F78:F81)</f>
        <v>5555.39</v>
      </c>
    </row>
    <row r="78" spans="1:6" ht="18.75">
      <c r="C78" s="100">
        <f t="shared" si="1"/>
        <v>0</v>
      </c>
      <c r="D78" s="100"/>
      <c r="E78" s="116" t="s">
        <v>177</v>
      </c>
      <c r="F78" s="101">
        <v>352.1</v>
      </c>
    </row>
    <row r="79" spans="1:6" ht="18.75">
      <c r="C79" s="100">
        <f t="shared" si="1"/>
        <v>0.05</v>
      </c>
      <c r="D79" s="100"/>
      <c r="E79" s="116" t="s">
        <v>179</v>
      </c>
      <c r="F79" s="101">
        <v>222.09</v>
      </c>
    </row>
    <row r="80" spans="1:6" ht="18.75">
      <c r="C80" s="100">
        <f t="shared" si="1"/>
        <v>0</v>
      </c>
      <c r="D80" s="100"/>
      <c r="E80" s="116" t="s">
        <v>180</v>
      </c>
      <c r="F80" s="101">
        <v>81.2</v>
      </c>
    </row>
    <row r="81" spans="3:6" ht="18.75">
      <c r="C81" s="100">
        <f t="shared" si="1"/>
        <v>0.03</v>
      </c>
      <c r="D81" s="100"/>
      <c r="E81" s="116" t="s">
        <v>181</v>
      </c>
      <c r="F81" s="101">
        <v>4900</v>
      </c>
    </row>
    <row r="82" spans="3:6" ht="18.75">
      <c r="C82" s="100">
        <f t="shared" si="1"/>
        <v>0.02</v>
      </c>
      <c r="D82" s="100"/>
      <c r="E82" s="114" t="s">
        <v>131</v>
      </c>
      <c r="F82" s="99">
        <f>F83</f>
        <v>5</v>
      </c>
    </row>
    <row r="83" spans="3:6" ht="18.75">
      <c r="C83" s="100">
        <f t="shared" si="1"/>
        <v>0.01</v>
      </c>
      <c r="D83" s="100"/>
      <c r="E83" s="116" t="s">
        <v>109</v>
      </c>
      <c r="F83" s="101">
        <v>5</v>
      </c>
    </row>
    <row r="84" spans="3:6" ht="20.25">
      <c r="C84" s="100">
        <f t="shared" si="1"/>
        <v>0.03</v>
      </c>
      <c r="D84" s="100"/>
      <c r="E84" s="122" t="s">
        <v>194</v>
      </c>
      <c r="F84" s="119">
        <v>928.54</v>
      </c>
    </row>
    <row r="85" spans="3:6" ht="18.75">
      <c r="C85" s="100">
        <f t="shared" si="1"/>
        <v>0</v>
      </c>
      <c r="D85" s="100"/>
      <c r="E85" s="116" t="s">
        <v>190</v>
      </c>
      <c r="F85" s="101">
        <v>852.54</v>
      </c>
    </row>
    <row r="86" spans="3:6" ht="18.75">
      <c r="C86" s="100">
        <f t="shared" si="1"/>
        <v>0.01</v>
      </c>
      <c r="D86" s="100"/>
      <c r="E86" s="116" t="s">
        <v>191</v>
      </c>
      <c r="F86" s="101">
        <v>76</v>
      </c>
    </row>
    <row r="87" spans="3:6" ht="20.25">
      <c r="C87" s="100">
        <f t="shared" si="1"/>
        <v>0.01</v>
      </c>
      <c r="D87" s="100"/>
      <c r="E87" s="122" t="s">
        <v>210</v>
      </c>
      <c r="F87" s="119">
        <f>B14-B5</f>
        <v>22298.78</v>
      </c>
    </row>
    <row r="88" spans="3:6" ht="18.75">
      <c r="C88" s="100">
        <f t="shared" si="1"/>
        <v>0.8</v>
      </c>
      <c r="D88" s="100"/>
    </row>
    <row r="89" spans="3:6" ht="18.75">
      <c r="C89" s="100">
        <f t="shared" si="1"/>
        <v>0.04</v>
      </c>
      <c r="D89" s="100"/>
    </row>
    <row r="90" spans="3:6" ht="18.75">
      <c r="C90" s="100">
        <f t="shared" si="1"/>
        <v>0</v>
      </c>
      <c r="D90" s="100"/>
    </row>
    <row r="91" spans="3:6" ht="18.75">
      <c r="C91" s="100">
        <f t="shared" si="1"/>
        <v>0.06</v>
      </c>
      <c r="D91" s="100"/>
    </row>
    <row r="92" spans="3:6" ht="18.75">
      <c r="C92" s="100">
        <f t="shared" si="1"/>
        <v>0</v>
      </c>
      <c r="D92" s="100"/>
    </row>
    <row r="93" spans="3:6" ht="18.75">
      <c r="C93" s="100">
        <f t="shared" si="1"/>
        <v>0.68</v>
      </c>
      <c r="D93" s="100"/>
    </row>
    <row r="94" spans="3:6" ht="18.75">
      <c r="C94" s="100">
        <f t="shared" si="1"/>
        <v>0.03</v>
      </c>
      <c r="D94" s="100"/>
    </row>
    <row r="95" spans="3:6" ht="18.75">
      <c r="C95" s="100">
        <f t="shared" si="1"/>
        <v>0.78</v>
      </c>
      <c r="D95" s="100"/>
    </row>
    <row r="96" spans="3:6" ht="18.75">
      <c r="C96" s="100">
        <f t="shared" si="1"/>
        <v>0</v>
      </c>
      <c r="D96" s="100"/>
    </row>
    <row r="97" spans="3:4" ht="18.75">
      <c r="C97" s="100">
        <f t="shared" si="1"/>
        <v>0.02</v>
      </c>
      <c r="D97" s="100"/>
    </row>
    <row r="98" spans="3:4" ht="18.75">
      <c r="C98" s="100">
        <f t="shared" si="1"/>
        <v>0</v>
      </c>
      <c r="D98" s="100"/>
    </row>
    <row r="99" spans="3:4" ht="18.75">
      <c r="C99" s="100">
        <f t="shared" si="1"/>
        <v>0.75</v>
      </c>
      <c r="D99" s="100"/>
    </row>
    <row r="100" spans="3:4" ht="18.75">
      <c r="C100" s="100">
        <f t="shared" si="1"/>
        <v>0</v>
      </c>
      <c r="D100" s="100"/>
    </row>
    <row r="101" spans="3:4" ht="18.75">
      <c r="C101" s="100">
        <f t="shared" si="1"/>
        <v>0.01</v>
      </c>
      <c r="D101" s="100"/>
    </row>
    <row r="102" spans="3:4" ht="18.75">
      <c r="C102" s="100">
        <f t="shared" si="1"/>
        <v>0.01</v>
      </c>
      <c r="D102" s="100"/>
    </row>
    <row r="103" spans="3:4" ht="18.75">
      <c r="C103" s="100">
        <f t="shared" si="1"/>
        <v>0.01</v>
      </c>
      <c r="D103" s="100"/>
    </row>
    <row r="104" spans="3:4" ht="18.75">
      <c r="C104" s="100">
        <f t="shared" si="1"/>
        <v>0</v>
      </c>
      <c r="D104" s="100"/>
    </row>
    <row r="105" spans="3:4" ht="18.75">
      <c r="C105" s="100">
        <f t="shared" si="1"/>
        <v>0</v>
      </c>
      <c r="D105" s="100"/>
    </row>
    <row r="106" spans="3:4" ht="18.75">
      <c r="C106" s="100">
        <f t="shared" si="1"/>
        <v>0</v>
      </c>
      <c r="D106" s="100"/>
    </row>
    <row r="107" spans="3:4" ht="18.75">
      <c r="C107" s="100">
        <f t="shared" si="1"/>
        <v>0</v>
      </c>
      <c r="D107" s="100"/>
    </row>
    <row r="108" spans="3:4" ht="18.75">
      <c r="C108" s="100">
        <f t="shared" ref="C108:C139" si="2">F37/10000</f>
        <v>0</v>
      </c>
      <c r="D108" s="100"/>
    </row>
    <row r="109" spans="3:4" ht="18.75">
      <c r="C109" s="100">
        <f t="shared" si="2"/>
        <v>0</v>
      </c>
      <c r="D109" s="100"/>
    </row>
    <row r="110" spans="3:4" ht="18.75">
      <c r="C110" s="100">
        <f t="shared" si="2"/>
        <v>0.01</v>
      </c>
      <c r="D110" s="100"/>
    </row>
    <row r="111" spans="3:4" ht="18.75">
      <c r="C111" s="100">
        <f t="shared" si="2"/>
        <v>0.01</v>
      </c>
      <c r="D111" s="100"/>
    </row>
    <row r="112" spans="3:4" ht="18.75">
      <c r="C112" s="100">
        <f t="shared" si="2"/>
        <v>0.09</v>
      </c>
      <c r="D112" s="100"/>
    </row>
    <row r="113" spans="3:4" ht="18.75">
      <c r="C113" s="100">
        <f t="shared" si="2"/>
        <v>0</v>
      </c>
      <c r="D113" s="100"/>
    </row>
    <row r="114" spans="3:4" ht="18.75">
      <c r="C114" s="100">
        <f t="shared" si="2"/>
        <v>0.09</v>
      </c>
      <c r="D114" s="100"/>
    </row>
    <row r="115" spans="3:4" ht="18.75">
      <c r="C115" s="100">
        <f t="shared" si="2"/>
        <v>0.2</v>
      </c>
      <c r="D115" s="100"/>
    </row>
    <row r="116" spans="3:4" ht="18.75">
      <c r="C116" s="100">
        <f t="shared" si="2"/>
        <v>0.1</v>
      </c>
      <c r="D116" s="100"/>
    </row>
    <row r="117" spans="3:4" ht="18.75">
      <c r="C117" s="100">
        <f t="shared" si="2"/>
        <v>0.01</v>
      </c>
      <c r="D117" s="100"/>
    </row>
    <row r="118" spans="3:4" ht="18.75">
      <c r="C118" s="100">
        <f t="shared" si="2"/>
        <v>0.01</v>
      </c>
      <c r="D118" s="100"/>
    </row>
    <row r="119" spans="3:4" ht="18.75">
      <c r="C119" s="100">
        <f t="shared" si="2"/>
        <v>0.02</v>
      </c>
      <c r="D119" s="100"/>
    </row>
    <row r="120" spans="3:4" ht="18.75">
      <c r="C120" s="100">
        <f t="shared" si="2"/>
        <v>0.02</v>
      </c>
      <c r="D120" s="100"/>
    </row>
    <row r="121" spans="3:4" ht="18.75">
      <c r="C121" s="100">
        <f t="shared" si="2"/>
        <v>0.02</v>
      </c>
      <c r="D121" s="100"/>
    </row>
    <row r="122" spans="3:4" ht="18.75">
      <c r="C122" s="100">
        <f t="shared" si="2"/>
        <v>0.03</v>
      </c>
      <c r="D122" s="100"/>
    </row>
    <row r="123" spans="3:4" ht="18.75">
      <c r="C123" s="100">
        <f t="shared" si="2"/>
        <v>1.36</v>
      </c>
      <c r="D123" s="100"/>
    </row>
    <row r="124" spans="3:4" ht="18.75">
      <c r="C124" s="100">
        <f t="shared" si="2"/>
        <v>0.11</v>
      </c>
      <c r="D124" s="100"/>
    </row>
    <row r="125" spans="3:4" ht="18.75">
      <c r="C125" s="100">
        <f t="shared" si="2"/>
        <v>0.01</v>
      </c>
      <c r="D125" s="100"/>
    </row>
    <row r="126" spans="3:4" ht="18.75">
      <c r="C126" s="100">
        <f t="shared" si="2"/>
        <v>0.02</v>
      </c>
      <c r="D126" s="100"/>
    </row>
    <row r="127" spans="3:4" ht="18.75">
      <c r="C127" s="100">
        <f t="shared" si="2"/>
        <v>0.01</v>
      </c>
      <c r="D127" s="100"/>
    </row>
    <row r="128" spans="3:4" ht="18.75">
      <c r="C128" s="100">
        <f t="shared" si="2"/>
        <v>0.02</v>
      </c>
      <c r="D128" s="100"/>
    </row>
    <row r="129" spans="3:4" ht="18.75">
      <c r="C129" s="100">
        <f t="shared" si="2"/>
        <v>0.01</v>
      </c>
      <c r="D129" s="100"/>
    </row>
    <row r="130" spans="3:4" ht="18.75">
      <c r="C130" s="100">
        <f t="shared" si="2"/>
        <v>0.12</v>
      </c>
      <c r="D130" s="100"/>
    </row>
    <row r="131" spans="3:4" ht="18.75">
      <c r="C131" s="100">
        <f t="shared" si="2"/>
        <v>0.16</v>
      </c>
      <c r="D131" s="100"/>
    </row>
    <row r="132" spans="3:4" ht="18.75">
      <c r="C132" s="100">
        <f t="shared" si="2"/>
        <v>0.24</v>
      </c>
      <c r="D132" s="100"/>
    </row>
    <row r="133" spans="3:4" ht="18.75">
      <c r="C133" s="100">
        <f t="shared" si="2"/>
        <v>0.12</v>
      </c>
      <c r="D133" s="100"/>
    </row>
    <row r="134" spans="3:4" ht="18.75">
      <c r="C134" s="100">
        <f t="shared" si="2"/>
        <v>0.21</v>
      </c>
      <c r="D134" s="100"/>
    </row>
    <row r="135" spans="3:4" ht="18.75">
      <c r="C135" s="100">
        <f t="shared" si="2"/>
        <v>0.34</v>
      </c>
      <c r="D135" s="100"/>
    </row>
    <row r="136" spans="3:4" ht="18.75">
      <c r="C136" s="100">
        <f t="shared" si="2"/>
        <v>0</v>
      </c>
      <c r="D136" s="100"/>
    </row>
    <row r="137" spans="3:4" ht="18.75">
      <c r="C137" s="100">
        <f t="shared" si="2"/>
        <v>0</v>
      </c>
      <c r="D137" s="100"/>
    </row>
    <row r="138" spans="3:4" ht="18.75">
      <c r="C138" s="100">
        <f t="shared" si="2"/>
        <v>0</v>
      </c>
      <c r="D138" s="100"/>
    </row>
    <row r="139" spans="3:4" ht="18.75">
      <c r="C139" s="100">
        <f t="shared" si="2"/>
        <v>0.03</v>
      </c>
      <c r="D139" s="100"/>
    </row>
    <row r="140" spans="3:4" ht="18.75">
      <c r="C140" s="100">
        <f t="shared" ref="C140:C157" si="3">F69/10000</f>
        <v>0</v>
      </c>
      <c r="D140" s="100"/>
    </row>
    <row r="141" spans="3:4" ht="18.75">
      <c r="C141" s="100">
        <f t="shared" si="3"/>
        <v>0.02</v>
      </c>
      <c r="D141" s="100"/>
    </row>
    <row r="142" spans="3:4" ht="18.75">
      <c r="C142" s="100">
        <f t="shared" si="3"/>
        <v>0.01</v>
      </c>
      <c r="D142" s="100"/>
    </row>
    <row r="143" spans="3:4" ht="18.75">
      <c r="C143" s="100">
        <f t="shared" si="3"/>
        <v>0.03</v>
      </c>
      <c r="D143" s="100"/>
    </row>
    <row r="144" spans="3:4" ht="18.75">
      <c r="C144" s="100">
        <f t="shared" si="3"/>
        <v>0.03</v>
      </c>
      <c r="D144" s="100"/>
    </row>
    <row r="145" spans="3:4" ht="18.75">
      <c r="C145" s="100">
        <f t="shared" si="3"/>
        <v>0</v>
      </c>
      <c r="D145" s="100"/>
    </row>
    <row r="146" spans="3:4" ht="18.75">
      <c r="C146" s="100">
        <f t="shared" si="3"/>
        <v>0</v>
      </c>
      <c r="D146" s="100"/>
    </row>
    <row r="147" spans="3:4" ht="18.75">
      <c r="C147" s="100">
        <f t="shared" si="3"/>
        <v>0</v>
      </c>
      <c r="D147" s="100"/>
    </row>
    <row r="148" spans="3:4" ht="18.75">
      <c r="C148" s="100">
        <f t="shared" si="3"/>
        <v>0.56000000000000005</v>
      </c>
      <c r="D148" s="100"/>
    </row>
    <row r="149" spans="3:4" ht="18.75">
      <c r="C149" s="100">
        <f t="shared" si="3"/>
        <v>0.04</v>
      </c>
      <c r="D149" s="100"/>
    </row>
    <row r="150" spans="3:4" ht="18.75">
      <c r="C150" s="100">
        <f t="shared" si="3"/>
        <v>0.02</v>
      </c>
      <c r="D150" s="100"/>
    </row>
    <row r="151" spans="3:4" ht="18.75">
      <c r="C151" s="100">
        <f t="shared" si="3"/>
        <v>0.01</v>
      </c>
      <c r="D151" s="100"/>
    </row>
    <row r="152" spans="3:4" ht="18.75">
      <c r="C152" s="100">
        <f t="shared" si="3"/>
        <v>0.49</v>
      </c>
      <c r="D152" s="100"/>
    </row>
    <row r="153" spans="3:4" ht="18.75">
      <c r="C153" s="100">
        <f t="shared" si="3"/>
        <v>0</v>
      </c>
      <c r="D153" s="100"/>
    </row>
    <row r="154" spans="3:4" ht="18.75">
      <c r="C154" s="100">
        <f t="shared" si="3"/>
        <v>0</v>
      </c>
      <c r="D154" s="100"/>
    </row>
    <row r="155" spans="3:4" ht="18.75">
      <c r="C155" s="100">
        <f t="shared" si="3"/>
        <v>0.09</v>
      </c>
      <c r="D155" s="100"/>
    </row>
    <row r="156" spans="3:4" ht="18.75">
      <c r="C156" s="100">
        <f t="shared" si="3"/>
        <v>0.09</v>
      </c>
      <c r="D156" s="100"/>
    </row>
    <row r="157" spans="3:4" ht="18.75">
      <c r="C157" s="100">
        <f t="shared" si="3"/>
        <v>0.01</v>
      </c>
      <c r="D157" s="100"/>
    </row>
    <row r="163" spans="2:4" ht="20.25">
      <c r="B163" s="118"/>
      <c r="C163" s="119"/>
      <c r="D163" s="121"/>
    </row>
  </sheetData>
  <mergeCells count="5">
    <mergeCell ref="A3:A4"/>
    <mergeCell ref="B3:B4"/>
    <mergeCell ref="E3:E4"/>
    <mergeCell ref="F3:F4"/>
    <mergeCell ref="A1:F1"/>
  </mergeCells>
  <phoneticPr fontId="3" type="noConversion"/>
  <pageMargins left="0.87" right="0.35433070866141736" top="0.2" bottom="0.27559055118110237" header="0.2" footer="0.19685039370078741"/>
  <pageSetup paperSize="8" scale="88" orientation="landscape" r:id="rId1"/>
  <rowBreaks count="1" manualBreakCount="1">
    <brk id="45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22</vt:i4>
      </vt:variant>
    </vt:vector>
  </HeadingPairs>
  <TitlesOfParts>
    <vt:vector size="38" baseType="lpstr">
      <vt:lpstr>收入</vt:lpstr>
      <vt:lpstr>收入 (3)</vt:lpstr>
      <vt:lpstr>支出</vt:lpstr>
      <vt:lpstr>收入 (2)</vt:lpstr>
      <vt:lpstr>收入 (4)</vt:lpstr>
      <vt:lpstr>收入 (5)</vt:lpstr>
      <vt:lpstr>收入 (6)</vt:lpstr>
      <vt:lpstr>收入 (7)</vt:lpstr>
      <vt:lpstr>收入 (8)</vt:lpstr>
      <vt:lpstr>收入 (9)</vt:lpstr>
      <vt:lpstr>收支预算总表</vt:lpstr>
      <vt:lpstr>附表一</vt:lpstr>
      <vt:lpstr>附表一万元</vt:lpstr>
      <vt:lpstr>附表二 </vt:lpstr>
      <vt:lpstr>附表二 万元</vt:lpstr>
      <vt:lpstr>Sheet3</vt:lpstr>
      <vt:lpstr>'附表二 '!Print_Area</vt:lpstr>
      <vt:lpstr>'附表二 万元'!Print_Area</vt:lpstr>
      <vt:lpstr>附表一!Print_Area</vt:lpstr>
      <vt:lpstr>附表一万元!Print_Area</vt:lpstr>
      <vt:lpstr>收入!Print_Area</vt:lpstr>
      <vt:lpstr>'收入 (2)'!Print_Area</vt:lpstr>
      <vt:lpstr>'收入 (3)'!Print_Area</vt:lpstr>
      <vt:lpstr>'收入 (4)'!Print_Area</vt:lpstr>
      <vt:lpstr>'收入 (5)'!Print_Area</vt:lpstr>
      <vt:lpstr>'收入 (6)'!Print_Area</vt:lpstr>
      <vt:lpstr>'收入 (7)'!Print_Area</vt:lpstr>
      <vt:lpstr>'收入 (8)'!Print_Area</vt:lpstr>
      <vt:lpstr>'收入 (9)'!Print_Area</vt:lpstr>
      <vt:lpstr>收支预算总表!Print_Area</vt:lpstr>
      <vt:lpstr>'附表二 '!Print_Titles</vt:lpstr>
      <vt:lpstr>'附表二 万元'!Print_Titles</vt:lpstr>
      <vt:lpstr>附表一!Print_Titles</vt:lpstr>
      <vt:lpstr>附表一万元!Print_Titles</vt:lpstr>
      <vt:lpstr>'收入 (7)'!Print_Titles</vt:lpstr>
      <vt:lpstr>'收入 (8)'!Print_Titles</vt:lpstr>
      <vt:lpstr>'收入 (9)'!Print_Titles</vt:lpstr>
      <vt:lpstr>收支预算总表!Print_Titles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2017-03-21T07:35:23Z</dcterms:modified>
</cp:coreProperties>
</file>