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firstSheet="1" activeTab="4"/>
  </bookViews>
  <sheets>
    <sheet name="附件1" sheetId="1" r:id="rId1"/>
    <sheet name="债券（附表2）" sheetId="2" r:id="rId2"/>
    <sheet name="收入表（附件3）" sheetId="3" r:id="rId3"/>
    <sheet name="支出（附件4）" sheetId="4" r:id="rId4"/>
    <sheet name="附件5" sheetId="5" r:id="rId5"/>
  </sheets>
  <externalReferences>
    <externalReference r:id="rId8"/>
  </externalReferences>
  <definedNames>
    <definedName name="_xlnm._FilterDatabase" localSheetId="4" hidden="1">'附件5'!$A$5:$Q$64</definedName>
    <definedName name="_xlnm.Print_Titles" localSheetId="0">'附件1'!$2:$4</definedName>
    <definedName name="_xlnm.Print_Titles" localSheetId="4">'附件5'!$2:$5</definedName>
  </definedNames>
  <calcPr fullCalcOnLoad="1"/>
</workbook>
</file>

<file path=xl/sharedStrings.xml><?xml version="1.0" encoding="utf-8"?>
<sst xmlns="http://schemas.openxmlformats.org/spreadsheetml/2006/main" count="1135" uniqueCount="710">
  <si>
    <t>金额</t>
  </si>
  <si>
    <t>收入项目</t>
  </si>
  <si>
    <t>2015年调整后比2014年增减</t>
  </si>
  <si>
    <t>调整增减额</t>
  </si>
  <si>
    <t>项目</t>
  </si>
  <si>
    <t>十八、国债还本付息支出</t>
  </si>
  <si>
    <t>增加政府性债券还本支出</t>
  </si>
  <si>
    <t xml:space="preserve">十九、其他支出                                          </t>
  </si>
  <si>
    <t>上年结余产业园竞争性扶持资金、产业振兴三年行动计划、扶持中小微企业发展等</t>
  </si>
  <si>
    <t xml:space="preserve">二十、转移性支出                                        </t>
  </si>
  <si>
    <t>计生资金、扶贫双到等资金由本级支出调整至转移支出</t>
  </si>
  <si>
    <t>单位:万元</t>
  </si>
  <si>
    <t>公共财政预算收入科目</t>
  </si>
  <si>
    <r>
      <t>2014</t>
    </r>
    <r>
      <rPr>
        <b/>
        <sz val="12"/>
        <rFont val="宋体"/>
        <family val="0"/>
      </rPr>
      <t>年收入实绩</t>
    </r>
    <r>
      <rPr>
        <b/>
        <sz val="12"/>
        <rFont val="Times New Roman"/>
        <family val="1"/>
      </rPr>
      <t xml:space="preserve"> </t>
    </r>
  </si>
  <si>
    <r>
      <t>2015</t>
    </r>
    <r>
      <rPr>
        <b/>
        <sz val="12"/>
        <rFont val="宋体"/>
        <family val="0"/>
      </rPr>
      <t>年预算计划</t>
    </r>
    <r>
      <rPr>
        <b/>
        <sz val="12"/>
        <rFont val="Times New Roman"/>
        <family val="1"/>
      </rPr>
      <t xml:space="preserve"> </t>
    </r>
  </si>
  <si>
    <t>增减额</t>
  </si>
  <si>
    <r>
      <t>增减率（</t>
    </r>
    <r>
      <rPr>
        <b/>
        <sz val="12"/>
        <rFont val="Times New Roman"/>
        <family val="1"/>
      </rPr>
      <t>%</t>
    </r>
    <r>
      <rPr>
        <b/>
        <sz val="12"/>
        <rFont val="宋体"/>
        <family val="0"/>
      </rPr>
      <t>）</t>
    </r>
  </si>
  <si>
    <t>一、增值税</t>
  </si>
  <si>
    <t>二、营业税</t>
  </si>
  <si>
    <t>三、企业所得税</t>
  </si>
  <si>
    <t>四、个人所得税</t>
  </si>
  <si>
    <t>五、资源税</t>
  </si>
  <si>
    <t>六、城市维护建设税</t>
  </si>
  <si>
    <t>七、房产税</t>
  </si>
  <si>
    <t>八、印花税</t>
  </si>
  <si>
    <t>九、城镇土地使用税</t>
  </si>
  <si>
    <t>十、土地增值税</t>
  </si>
  <si>
    <t>十一、车船税</t>
  </si>
  <si>
    <t>十二、契税</t>
  </si>
  <si>
    <t>十三、耕地占用税</t>
  </si>
  <si>
    <t>税收收入小计</t>
  </si>
  <si>
    <t>十四、行政事业性收费收入</t>
  </si>
  <si>
    <t>十五、罚没收入</t>
  </si>
  <si>
    <t>十六、专项收入</t>
  </si>
  <si>
    <r>
      <t xml:space="preserve">     </t>
    </r>
    <r>
      <rPr>
        <sz val="11"/>
        <rFont val="宋体"/>
        <family val="0"/>
      </rPr>
      <t>其中：</t>
    </r>
    <r>
      <rPr>
        <sz val="11"/>
        <rFont val="Times New Roman"/>
        <family val="1"/>
      </rPr>
      <t>1.</t>
    </r>
    <r>
      <rPr>
        <sz val="11"/>
        <rFont val="宋体"/>
        <family val="0"/>
      </rPr>
      <t>教育费附加收入</t>
    </r>
  </si>
  <si>
    <t xml:space="preserve">        2.育林基金</t>
  </si>
  <si>
    <t xml:space="preserve">        3.水利建设基金</t>
  </si>
  <si>
    <t xml:space="preserve">        4.文化事业建设费</t>
  </si>
  <si>
    <t xml:space="preserve">        5.残疾人就业保障金</t>
  </si>
  <si>
    <t xml:space="preserve">        6.地方教育附加</t>
  </si>
  <si>
    <t>十七、国有资源有偿使用收入</t>
  </si>
  <si>
    <t>十八、其他收入</t>
  </si>
  <si>
    <t>非税收入小计</t>
  </si>
  <si>
    <t>公共财政预算收入合计</t>
  </si>
  <si>
    <t>体制返还净额</t>
  </si>
  <si>
    <t>上年结余</t>
  </si>
  <si>
    <t>收入总计</t>
  </si>
  <si>
    <t xml:space="preserve"> </t>
  </si>
  <si>
    <t>单位：万元</t>
  </si>
  <si>
    <t>支出代码</t>
  </si>
  <si>
    <t>支出项目</t>
  </si>
  <si>
    <t>2014年计划数</t>
  </si>
  <si>
    <t>2015计划数</t>
  </si>
  <si>
    <t>增、减额</t>
  </si>
  <si>
    <t>增、减率（%）</t>
  </si>
  <si>
    <t>201</t>
  </si>
  <si>
    <t>增加公用经费</t>
  </si>
  <si>
    <t>204</t>
  </si>
  <si>
    <t>增加公用经费和省提前告知政法转移支付资金</t>
  </si>
  <si>
    <t>205</t>
  </si>
  <si>
    <t>增加上年结转教育费附加支出</t>
  </si>
  <si>
    <t>206</t>
  </si>
  <si>
    <t>207</t>
  </si>
  <si>
    <t>增加省提前告知纪念馆免费开放资金</t>
  </si>
  <si>
    <t>208</t>
  </si>
  <si>
    <t>210</t>
  </si>
  <si>
    <t>211</t>
  </si>
  <si>
    <t>清凉山水资源保护调整在转移支付中反映</t>
  </si>
  <si>
    <t>212</t>
  </si>
  <si>
    <t>减少生态和文化旅游建设资金</t>
  </si>
  <si>
    <t>213</t>
  </si>
  <si>
    <t>扶贫双到资金调整至转移支出</t>
  </si>
  <si>
    <t>214</t>
  </si>
  <si>
    <t>215</t>
  </si>
  <si>
    <t>减少上市企业贷款贴息</t>
  </si>
  <si>
    <t>216</t>
  </si>
  <si>
    <t>220</t>
  </si>
  <si>
    <t>增加上年结转探矿权支出</t>
  </si>
  <si>
    <t>221</t>
  </si>
  <si>
    <t xml:space="preserve">十五、住房保障支出                                      </t>
  </si>
  <si>
    <t>增加住房公积金</t>
  </si>
  <si>
    <t>222</t>
  </si>
  <si>
    <t>十七、预备费</t>
  </si>
  <si>
    <r>
      <t>按预算法规定按支出总额的</t>
    </r>
    <r>
      <rPr>
        <sz val="10"/>
        <rFont val="Helv"/>
        <family val="2"/>
      </rPr>
      <t>1%</t>
    </r>
    <r>
      <rPr>
        <sz val="10"/>
        <rFont val="宋体"/>
        <family val="0"/>
      </rPr>
      <t>提取</t>
    </r>
  </si>
  <si>
    <t>229</t>
  </si>
  <si>
    <t>230</t>
  </si>
  <si>
    <t>合计</t>
  </si>
  <si>
    <t xml:space="preserve">一、一般公共服务支出                                      </t>
  </si>
  <si>
    <t xml:space="preserve">二、公共安全支出                                         </t>
  </si>
  <si>
    <t xml:space="preserve">三、教育 支出                                             </t>
  </si>
  <si>
    <t xml:space="preserve">四、科学技术支出                                          </t>
  </si>
  <si>
    <t xml:space="preserve">五、文化体育与传媒 支出                                   </t>
  </si>
  <si>
    <t xml:space="preserve">六、社会保障和就业支出                                    </t>
  </si>
  <si>
    <t xml:space="preserve">七、医疗卫生与计划生育支出                                          </t>
  </si>
  <si>
    <t xml:space="preserve">八、节能环保支出                                          </t>
  </si>
  <si>
    <t xml:space="preserve">九、城乡社区支出                                      </t>
  </si>
  <si>
    <t xml:space="preserve">十、农林水支出                                        </t>
  </si>
  <si>
    <t xml:space="preserve">十一、交通运输支出                                         </t>
  </si>
  <si>
    <t xml:space="preserve">十二、资源勘探电力信息等支出                            </t>
  </si>
  <si>
    <t xml:space="preserve">十三、商业服务业等支出                                  </t>
  </si>
  <si>
    <t xml:space="preserve">十四、国土海洋气象等支出                                </t>
  </si>
  <si>
    <t xml:space="preserve">十六、粮食物资储备支出                                 </t>
  </si>
  <si>
    <t>调整前</t>
  </si>
  <si>
    <t>备注</t>
  </si>
  <si>
    <t>年初预算项目调整</t>
  </si>
  <si>
    <t>新增项目调整</t>
  </si>
  <si>
    <t>债务转贷收入</t>
  </si>
  <si>
    <t>（第三次调整后）</t>
  </si>
  <si>
    <r>
      <t>2015</t>
    </r>
    <r>
      <rPr>
        <b/>
        <sz val="12"/>
        <rFont val="宋体"/>
        <family val="0"/>
      </rPr>
      <t>年比</t>
    </r>
    <r>
      <rPr>
        <b/>
        <sz val="12"/>
        <rFont val="Times New Roman"/>
        <family val="1"/>
      </rPr>
      <t>2014</t>
    </r>
    <r>
      <rPr>
        <b/>
        <sz val="12"/>
        <rFont val="宋体"/>
        <family val="0"/>
      </rPr>
      <t>年</t>
    </r>
    <r>
      <rPr>
        <b/>
        <sz val="12"/>
        <rFont val="Times New Roman"/>
        <family val="1"/>
      </rPr>
      <t>(</t>
    </r>
    <r>
      <rPr>
        <b/>
        <sz val="12"/>
        <rFont val="宋体"/>
        <family val="0"/>
      </rPr>
      <t>第三次调整后</t>
    </r>
    <r>
      <rPr>
        <b/>
        <sz val="12"/>
        <rFont val="Times New Roman"/>
        <family val="1"/>
      </rPr>
      <t>)</t>
    </r>
  </si>
  <si>
    <t>第三次调整后</t>
  </si>
  <si>
    <t>附表5</t>
  </si>
  <si>
    <t>梅州市本级2014年、2015年一般公共预算支出对比表(第三次调整后)</t>
  </si>
  <si>
    <t>单位：万元</t>
  </si>
  <si>
    <t>小计</t>
  </si>
  <si>
    <t>一般债券</t>
  </si>
  <si>
    <t>专项债券</t>
  </si>
  <si>
    <t>列支科目</t>
  </si>
  <si>
    <t>1、芹洋半岛开发项目资金</t>
  </si>
  <si>
    <t>城乡社区支出</t>
  </si>
  <si>
    <t>2、江南新城建设资金</t>
  </si>
  <si>
    <t>交通运输支出</t>
  </si>
  <si>
    <t>住房保障支出</t>
  </si>
  <si>
    <t>报告编号</t>
  </si>
  <si>
    <t>拟由新增财力性补助收入安排的支出项目</t>
  </si>
  <si>
    <t>已下达指标</t>
  </si>
  <si>
    <t>未下达指标</t>
  </si>
  <si>
    <t>备注</t>
  </si>
  <si>
    <t>用款单位</t>
  </si>
  <si>
    <t>项目</t>
  </si>
  <si>
    <t>拟支出科目</t>
  </si>
  <si>
    <t>指标文号</t>
  </si>
  <si>
    <t>金额</t>
  </si>
  <si>
    <t>一、增加收入总计</t>
  </si>
  <si>
    <t>增加支出总计</t>
  </si>
  <si>
    <t>梅县区</t>
  </si>
  <si>
    <t>梅县区新城2014年10-12月污水处理费</t>
  </si>
  <si>
    <t>转移性支出</t>
  </si>
  <si>
    <t>暂付13号</t>
  </si>
  <si>
    <t>市城市综合管理局</t>
  </si>
  <si>
    <t>2014年垃圾处理费</t>
  </si>
  <si>
    <t>城乡社区支出</t>
  </si>
  <si>
    <t>机行32号</t>
  </si>
  <si>
    <t>与第一批同时列支</t>
  </si>
  <si>
    <t>市人力资源和社会保障局</t>
  </si>
  <si>
    <t>2014年10-12月社保卡工本费</t>
  </si>
  <si>
    <t>社会保障和就业支出</t>
  </si>
  <si>
    <t>暂付35号</t>
  </si>
  <si>
    <t>2014年技能鉴定费</t>
  </si>
  <si>
    <t>2014年劳动能力鉴定费</t>
  </si>
  <si>
    <t>市公安局</t>
  </si>
  <si>
    <t>从交通违法罚款中提取道路救助基金（2015年第一、二季度）</t>
  </si>
  <si>
    <t>公共安全支出</t>
  </si>
  <si>
    <t>市安全生产监督管理局</t>
  </si>
  <si>
    <t>市安全生产宣教中心员工安置费</t>
  </si>
  <si>
    <t>资源勘探信息等支出</t>
  </si>
  <si>
    <t>暂付31-1号</t>
  </si>
  <si>
    <t>国资返拨</t>
  </si>
  <si>
    <t>市畜禽良种繁殖场</t>
  </si>
  <si>
    <t>拨补充经费</t>
  </si>
  <si>
    <t>农林水支出</t>
  </si>
  <si>
    <t>暂付31-2号</t>
  </si>
  <si>
    <t>市公路局</t>
  </si>
  <si>
    <t>拨科技教育中心补充经费</t>
  </si>
  <si>
    <t>交通运输支出</t>
  </si>
  <si>
    <t>暂付31-3号</t>
  </si>
  <si>
    <t>团市委</t>
  </si>
  <si>
    <t>拨市青少年活动中心补充经费</t>
  </si>
  <si>
    <t>一般公共服务支出</t>
  </si>
  <si>
    <t>市中小企业局</t>
  </si>
  <si>
    <t>拨市中小企业服务中心补充经费</t>
  </si>
  <si>
    <t>暂付31-4号</t>
  </si>
  <si>
    <t>广东中国客家博物馆</t>
  </si>
  <si>
    <t>文化体育与传媒支出</t>
  </si>
  <si>
    <t>市科技局</t>
  </si>
  <si>
    <t>拨市科技服务中心补充经费</t>
  </si>
  <si>
    <t>科学技术支出</t>
  </si>
  <si>
    <t>暂付60号</t>
  </si>
  <si>
    <t>市对外贸易经济合作局</t>
  </si>
  <si>
    <t>暂付31-5号</t>
  </si>
  <si>
    <t>市农业局</t>
  </si>
  <si>
    <t>拨补充经费</t>
  </si>
  <si>
    <t>农林水支出</t>
  </si>
  <si>
    <t>国资返拨</t>
  </si>
  <si>
    <t>市发展和改革局</t>
  </si>
  <si>
    <t>一般公共服务支出</t>
  </si>
  <si>
    <t>中共梅州市委政法委员会</t>
  </si>
  <si>
    <t>市口岸局</t>
  </si>
  <si>
    <t>暂付44号</t>
  </si>
  <si>
    <t>市就业服务管理局</t>
  </si>
  <si>
    <t>社会保障和就业支出</t>
  </si>
  <si>
    <t>市城市综合管理局</t>
  </si>
  <si>
    <t>城乡社区支出</t>
  </si>
  <si>
    <t>市蕉华管理区</t>
  </si>
  <si>
    <t>拨税收超收分成</t>
  </si>
  <si>
    <t>梅州经济开发区管理委员会</t>
  </si>
  <si>
    <t>拨给污水处理厂工业废水处理费</t>
  </si>
  <si>
    <t>暂付12号</t>
  </si>
  <si>
    <t>市环境保护局</t>
  </si>
  <si>
    <t>节能环保支出</t>
  </si>
  <si>
    <t>市教育局</t>
  </si>
  <si>
    <t>考试工作经费（含上缴省部分30.8496万元）</t>
  </si>
  <si>
    <t>教育支出</t>
  </si>
  <si>
    <t>市招商和经济合作局</t>
  </si>
  <si>
    <t>梅县区、五华县招商引资工作经费</t>
  </si>
  <si>
    <t>2015年8-12月生活垃圾处理费</t>
  </si>
  <si>
    <t>暂付42号</t>
  </si>
  <si>
    <t>市城乡规划局</t>
  </si>
  <si>
    <t>拨市城建发展总公司留守人员及工作经费</t>
  </si>
  <si>
    <t>梅县区</t>
  </si>
  <si>
    <t>迎接国家卫生城市复审办巩卫工作经费</t>
  </si>
  <si>
    <t>转移性支出</t>
  </si>
  <si>
    <t>暂付29号</t>
  </si>
  <si>
    <t>缺局长批示</t>
  </si>
  <si>
    <t>梅江区</t>
  </si>
  <si>
    <t>迎接国家卫生城市复审办巩卫工作经费</t>
  </si>
  <si>
    <t>暂付29号</t>
  </si>
  <si>
    <t>缺局长批示</t>
  </si>
  <si>
    <t>市民政局</t>
  </si>
  <si>
    <t>2015年“八一”建军节慰问经费</t>
  </si>
  <si>
    <t>暂付26号</t>
  </si>
  <si>
    <t>市水务局</t>
  </si>
  <si>
    <t>梅州粤海水务有限公司生活污水处理服务费（2014年11月-2015年1月）</t>
  </si>
  <si>
    <t>暂付24号</t>
  </si>
  <si>
    <t>市财政局</t>
  </si>
  <si>
    <t>2015上会计职称考试考务费</t>
  </si>
  <si>
    <t>市水务局</t>
  </si>
  <si>
    <t>梅州粤海水务有限公司生活污水处理服务费（2015年2月）</t>
  </si>
  <si>
    <t>暂付39-2号</t>
  </si>
  <si>
    <t>梅州粤海水务公司代收污水处理费手续费</t>
  </si>
  <si>
    <t>暂付39-1号</t>
  </si>
  <si>
    <t>市住建局</t>
  </si>
  <si>
    <t>拨公共租赁住房管理及维护经费</t>
  </si>
  <si>
    <t>市中级人民法院</t>
  </si>
  <si>
    <t>拨业务补充经费（1-6月）</t>
  </si>
  <si>
    <t>公共安全支出</t>
  </si>
  <si>
    <t>总额140.8万元，已审议92万元</t>
  </si>
  <si>
    <t>拨补充办案经费（1-6月）</t>
  </si>
  <si>
    <t>总额157.1万元，已审议118万元</t>
  </si>
  <si>
    <t>市教育局</t>
  </si>
  <si>
    <t>高考奖励金</t>
  </si>
  <si>
    <t>暂付34号</t>
  </si>
  <si>
    <t>市体育局</t>
  </si>
  <si>
    <t>贺岁杯足球赛经费</t>
  </si>
  <si>
    <t>文化体育与传媒支出</t>
  </si>
  <si>
    <t>李惠堂杯足球联赛经费</t>
  </si>
  <si>
    <t>市委宣传部</t>
  </si>
  <si>
    <t>市公共文化服务设施建设专项资金</t>
  </si>
  <si>
    <t>市文化产业发展专项资金</t>
  </si>
  <si>
    <t>市文广新局</t>
  </si>
  <si>
    <t>招商工作经费</t>
  </si>
  <si>
    <t>暂付64号</t>
  </si>
  <si>
    <t>市民政局</t>
  </si>
  <si>
    <t>拨中福在线厅福利彩票发行费（3-5月）</t>
  </si>
  <si>
    <t>其他支出</t>
  </si>
  <si>
    <t>暂付32号</t>
  </si>
  <si>
    <t>市疾病预防控制中心</t>
  </si>
  <si>
    <t>拨运营经费（7月）</t>
  </si>
  <si>
    <t xml:space="preserve">医疗卫生支出  </t>
  </si>
  <si>
    <t>报告58.9万元，抵减第一批余额8.2万元</t>
  </si>
  <si>
    <t>梅州市嘉应公证处</t>
  </si>
  <si>
    <t>拨公证费（7月）</t>
  </si>
  <si>
    <t>市公安局</t>
  </si>
  <si>
    <t>拨交警支队交通管理经费（1-6月）</t>
  </si>
  <si>
    <t>暂付65号</t>
  </si>
  <si>
    <t>拨交警支队办案经费（1-6月）</t>
  </si>
  <si>
    <t>拨城监支队执法业务经费（1-7月）</t>
  </si>
  <si>
    <t>拨保障性住房管理经费</t>
  </si>
  <si>
    <t>城乡社区支出</t>
  </si>
  <si>
    <t>预综37号</t>
  </si>
  <si>
    <t>原误作预算内资金下达，现作调整</t>
  </si>
  <si>
    <t>拨办案经费（1-6月）</t>
  </si>
  <si>
    <t>市人民银行</t>
  </si>
  <si>
    <t>2015年第二季度社保资金征收清算经费</t>
  </si>
  <si>
    <t>金融支出</t>
  </si>
  <si>
    <t>暂付51号</t>
  </si>
  <si>
    <t>梅江区</t>
  </si>
  <si>
    <t>梅江区食品安全监管经费（聘用食品安全巡查员经费补助）</t>
  </si>
  <si>
    <t>市委老干部局</t>
  </si>
  <si>
    <t>市直抗战时期及以前参加革命工作的离休干部一次性慰问金</t>
  </si>
  <si>
    <t>2015年第一季度社保资金征收清算经费</t>
  </si>
  <si>
    <t>梅州市政府投资建设项目管理中心</t>
  </si>
  <si>
    <t>2015年度政府投资项目代建管理费</t>
  </si>
  <si>
    <t>市地税局</t>
  </si>
  <si>
    <t>2014年市直社保征收经费</t>
  </si>
  <si>
    <t>市社会保险基金管理局</t>
  </si>
  <si>
    <t>2014年10-12月社会保险征收经费</t>
  </si>
  <si>
    <t>市人力资源和社会保障局</t>
  </si>
  <si>
    <t>2015年上半年梅州市“三支一扶”大学生岗位补贴</t>
  </si>
  <si>
    <t>2014年7-9月社会保险征收经费</t>
  </si>
  <si>
    <t>申请213万，审核210万，其中预算内200万，10万追加</t>
  </si>
  <si>
    <t>慰问演习部队经费</t>
  </si>
  <si>
    <t>市食品药品监督管理局</t>
  </si>
  <si>
    <t>拨1-7月补充运行经费</t>
  </si>
  <si>
    <t>拨1-7月补充监管经费</t>
  </si>
  <si>
    <t>梅州市地方税务局</t>
  </si>
  <si>
    <t>税收征收经费</t>
  </si>
  <si>
    <t>梅州市国家税务局</t>
  </si>
  <si>
    <t>市交通局</t>
  </si>
  <si>
    <t>市体育局</t>
  </si>
  <si>
    <t>2015年市足球发展专项资金</t>
  </si>
  <si>
    <t>机教1-1号</t>
  </si>
  <si>
    <t>已列支梅州市足球发展基金会原始基金400万元</t>
  </si>
  <si>
    <t>市粮食局</t>
  </si>
  <si>
    <t>市粮食交易中心及应急仓库工程基建资金</t>
  </si>
  <si>
    <t>粮油物资储备支出</t>
  </si>
  <si>
    <t>暂付41号</t>
  </si>
  <si>
    <t>梅州市广播电视台</t>
  </si>
  <si>
    <t>梅州振兴发展及招商引资系列宣传片摄制经费</t>
  </si>
  <si>
    <t>暂付43号</t>
  </si>
  <si>
    <t>市公安局</t>
  </si>
  <si>
    <t>拨1-4月交通管理经费</t>
  </si>
  <si>
    <t>拨5-6月交通管理经费</t>
  </si>
  <si>
    <t>拨7-8月交通管理经费</t>
  </si>
  <si>
    <t>暂付66号</t>
  </si>
  <si>
    <t>拨中福在线厅福利彩票发行费（6-7月）</t>
  </si>
  <si>
    <t>其他支出</t>
  </si>
  <si>
    <t>暂付45号</t>
  </si>
  <si>
    <t>市财政局</t>
  </si>
  <si>
    <t>2015年市级粮食风险基金</t>
  </si>
  <si>
    <t>暂付53号</t>
  </si>
  <si>
    <t>特殊群体免费乘坐梅城公交车补贴差额</t>
  </si>
  <si>
    <t xml:space="preserve">交通运输支出                                          </t>
  </si>
  <si>
    <t>市纪委</t>
  </si>
  <si>
    <t>纪检监察专项工作经费</t>
  </si>
  <si>
    <t>暂付52号</t>
  </si>
  <si>
    <t>市司法局</t>
  </si>
  <si>
    <t>国家司法考试考务费</t>
  </si>
  <si>
    <t>交警支队7-8月办案经费</t>
  </si>
  <si>
    <t>嘉应大桥检测专项资金</t>
  </si>
  <si>
    <t>市卫计局</t>
  </si>
  <si>
    <t>2015年度办理计生家庭意外伤害保险保费</t>
  </si>
  <si>
    <t>医疗卫生支出</t>
  </si>
  <si>
    <t>机社7号</t>
  </si>
  <si>
    <t>调增预算内不足部分</t>
  </si>
  <si>
    <t>梅州市食品药品监督检验所</t>
  </si>
  <si>
    <t>补充业务经费</t>
  </si>
  <si>
    <t>医疗卫生支出</t>
  </si>
  <si>
    <t>梅州市疾病预防控制中心</t>
  </si>
  <si>
    <t>8月份运行经费</t>
  </si>
  <si>
    <t>梅州市公安局</t>
  </si>
  <si>
    <t>交警支队7-8月交通管理经费</t>
  </si>
  <si>
    <t>市委组织部报告（市直有关单位用款）</t>
  </si>
  <si>
    <t>省、穗选派我市扶贫双到驻村干部留梅任职人员第二年度住房补贴</t>
  </si>
  <si>
    <t>资源勘探信息等支出</t>
  </si>
  <si>
    <t>福利彩票发行费（2015年4-7月）</t>
  </si>
  <si>
    <t>梅州粤海水务有限公司生活污水处理服务费（2015年3月）</t>
  </si>
  <si>
    <t>暂付46号</t>
  </si>
  <si>
    <t>梅县区</t>
  </si>
  <si>
    <t>梅县革命历史纪念碑迁扩建第一期工程项目资金</t>
  </si>
  <si>
    <t>暂付47号</t>
  </si>
  <si>
    <t>梅江区农贸市场整治经费（巩卫工作经费）</t>
  </si>
  <si>
    <t>暂付48号</t>
  </si>
  <si>
    <t>农贸市场升级改造和新建市场补助资金（巩卫工作经费）</t>
  </si>
  <si>
    <t>暂付49号</t>
  </si>
  <si>
    <t>集中屠宰、冷链配送、生鲜上市工作财政补贴资金</t>
  </si>
  <si>
    <t>梅州市注册会计师协会2015年度注册会计师全国统一考试（专业阶段）考务费</t>
  </si>
  <si>
    <t>2015年1-6月广东省会计函授职业技术学校梅州辅导站考试考务费及后续教育培训费</t>
  </si>
  <si>
    <t>中国客家博物馆升级改造前期工作经费</t>
  </si>
  <si>
    <t>暂付55号</t>
  </si>
  <si>
    <t>嘉应名师奖励</t>
  </si>
  <si>
    <t>暂付56号</t>
  </si>
  <si>
    <t>路面清洗设备购置费用</t>
  </si>
  <si>
    <t>暂付57号</t>
  </si>
  <si>
    <t>市卫计局</t>
  </si>
  <si>
    <t>2014年度省卫生村以奖代补经费</t>
  </si>
  <si>
    <t>预字第92号</t>
  </si>
  <si>
    <t>全倒户重建市级补助资金</t>
  </si>
  <si>
    <t>预字第93号</t>
  </si>
  <si>
    <t>市环卫局</t>
  </si>
  <si>
    <t>巩固国家卫生城市工作经费</t>
  </si>
  <si>
    <t>暂付61号</t>
  </si>
  <si>
    <t>梅江区</t>
  </si>
  <si>
    <t>城北镇“巩卫”期间环境卫生整治经费</t>
  </si>
  <si>
    <t>暂付62号</t>
  </si>
  <si>
    <t>调资缺口资金</t>
  </si>
  <si>
    <t>“三税”带征教育费附加补助</t>
  </si>
  <si>
    <t>教师统一津贴补贴补助</t>
  </si>
  <si>
    <t>市检察院</t>
  </si>
  <si>
    <t>2015年度加班补贴</t>
  </si>
  <si>
    <t>暂付67号</t>
  </si>
  <si>
    <t>拨公证费（9月）</t>
  </si>
  <si>
    <t>拨9月份运行经费</t>
  </si>
  <si>
    <t>梅州仲裁委员会</t>
  </si>
  <si>
    <t>拨仲裁办案经费</t>
  </si>
  <si>
    <t>拨交警支队交通管理费（9月）</t>
  </si>
  <si>
    <t>拨交警直属大队办案经费（9月）</t>
  </si>
  <si>
    <t>梅州高新区管委会</t>
  </si>
  <si>
    <t>水土保持补偿费</t>
  </si>
  <si>
    <t>财政性投资项目工程审核费</t>
  </si>
  <si>
    <t>丰顺县、五华县</t>
  </si>
  <si>
    <t>2015年城乡居民医疗保险市级补助资金</t>
  </si>
  <si>
    <t>预字第55号</t>
  </si>
  <si>
    <t>调增预算内不足部分</t>
  </si>
  <si>
    <t>大埔县</t>
  </si>
  <si>
    <t>2015年度离任村干部生活补助资金</t>
  </si>
  <si>
    <t>预字第86号</t>
  </si>
  <si>
    <t>附表1</t>
  </si>
  <si>
    <t>2015年市本级一般公共预算调整明细表（第二批）</t>
  </si>
  <si>
    <t>序号</t>
  </si>
  <si>
    <t>归口科室</t>
  </si>
  <si>
    <t>指标文号</t>
  </si>
  <si>
    <t>指标日期</t>
  </si>
  <si>
    <t>预算单位</t>
  </si>
  <si>
    <t>支出项目</t>
  </si>
  <si>
    <t>金额（元）</t>
  </si>
  <si>
    <t>拟调整内容</t>
  </si>
  <si>
    <t>1.项目调整</t>
  </si>
  <si>
    <t>2.单位调整</t>
  </si>
  <si>
    <t>3.金额调整</t>
  </si>
  <si>
    <t>4.科目调整</t>
  </si>
  <si>
    <t>原项目</t>
  </si>
  <si>
    <t>调整后项目</t>
  </si>
  <si>
    <t>原单位</t>
  </si>
  <si>
    <t>调整后单位</t>
  </si>
  <si>
    <t>原金额</t>
  </si>
  <si>
    <t>调整后金额</t>
  </si>
  <si>
    <t>原科目</t>
  </si>
  <si>
    <t>调整后科目</t>
  </si>
  <si>
    <r>
      <t>预农</t>
    </r>
    <r>
      <rPr>
        <sz val="10"/>
        <color indexed="8"/>
        <rFont val="宋体"/>
        <family val="0"/>
      </rPr>
      <t>20</t>
    </r>
    <r>
      <rPr>
        <sz val="10"/>
        <rFont val="宋体"/>
        <family val="0"/>
      </rPr>
      <t>号</t>
    </r>
  </si>
  <si>
    <t>市林业局</t>
  </si>
  <si>
    <t>十万群山管护人员补助</t>
  </si>
  <si>
    <t>其他</t>
  </si>
  <si>
    <r>
      <t>2300313</t>
    </r>
    <r>
      <rPr>
        <sz val="10"/>
        <rFont val="宋体"/>
        <family val="0"/>
      </rPr>
      <t>农林水</t>
    </r>
  </si>
  <si>
    <r>
      <t>2130299</t>
    </r>
    <r>
      <rPr>
        <sz val="10"/>
        <rFont val="宋体"/>
        <family val="0"/>
      </rPr>
      <t>其他林业支出</t>
    </r>
  </si>
  <si>
    <r>
      <t>预企</t>
    </r>
    <r>
      <rPr>
        <sz val="10"/>
        <color indexed="8"/>
        <rFont val="宋体"/>
        <family val="0"/>
      </rPr>
      <t>12</t>
    </r>
    <r>
      <rPr>
        <sz val="10"/>
        <rFont val="宋体"/>
        <family val="0"/>
      </rPr>
      <t>号</t>
    </r>
  </si>
  <si>
    <t>2014年度首次被认定为高新技术企业奖励经费</t>
  </si>
  <si>
    <t>加快县域经济发展（扶持高新技术企业奖励）</t>
  </si>
  <si>
    <r>
      <t>2299901</t>
    </r>
    <r>
      <rPr>
        <sz val="10"/>
        <rFont val="宋体"/>
        <family val="0"/>
      </rPr>
      <t>其他支出</t>
    </r>
  </si>
  <si>
    <r>
      <t>2069901</t>
    </r>
    <r>
      <rPr>
        <sz val="10"/>
        <rFont val="宋体"/>
        <family val="0"/>
      </rPr>
      <t>科技奖励</t>
    </r>
  </si>
  <si>
    <t>产业振兴三年行动计划专项</t>
  </si>
  <si>
    <r>
      <t>2014</t>
    </r>
    <r>
      <rPr>
        <sz val="10"/>
        <rFont val="宋体"/>
        <family val="0"/>
      </rPr>
      <t>年度首次被认定为高新技术企业奖励经费</t>
    </r>
  </si>
  <si>
    <t>预行166号</t>
  </si>
  <si>
    <t>市中级人民法院</t>
  </si>
  <si>
    <t>维稳经费</t>
  </si>
  <si>
    <t>（上年结转）部门办公用房加固及市设备购置费</t>
  </si>
  <si>
    <r>
      <t>2040502</t>
    </r>
    <r>
      <rPr>
        <sz val="10"/>
        <rFont val="宋体"/>
        <family val="0"/>
      </rPr>
      <t>一般行政事务管理</t>
    </r>
  </si>
  <si>
    <t>预字第46号</t>
  </si>
  <si>
    <t>蕉华管理区</t>
  </si>
  <si>
    <t>2015年度“一事一议”和“美丽乡村”项目市级配套资金</t>
  </si>
  <si>
    <t>村级一事一议财政奖补市级配套资金</t>
  </si>
  <si>
    <r>
      <t>2130701</t>
    </r>
    <r>
      <rPr>
        <sz val="10"/>
        <rFont val="宋体"/>
        <family val="0"/>
      </rPr>
      <t>对村级一事一议的补助</t>
    </r>
  </si>
  <si>
    <t>梅西水库管理局</t>
  </si>
  <si>
    <r>
      <t>预行</t>
    </r>
    <r>
      <rPr>
        <sz val="10"/>
        <color indexed="8"/>
        <rFont val="宋体"/>
        <family val="0"/>
      </rPr>
      <t>181</t>
    </r>
    <r>
      <rPr>
        <sz val="10"/>
        <rFont val="宋体"/>
        <family val="0"/>
      </rPr>
      <t>号</t>
    </r>
  </si>
  <si>
    <t>市地税局</t>
  </si>
  <si>
    <t>税收征收经费</t>
  </si>
  <si>
    <t>代征代扣代缴手续费</t>
  </si>
  <si>
    <r>
      <t>2010702</t>
    </r>
    <r>
      <rPr>
        <sz val="10"/>
        <rFont val="宋体"/>
        <family val="0"/>
      </rPr>
      <t>一般行政事务管理</t>
    </r>
  </si>
  <si>
    <r>
      <t>2010706</t>
    </r>
    <r>
      <rPr>
        <sz val="10"/>
        <rFont val="宋体"/>
        <family val="0"/>
      </rPr>
      <t>代扣代收代征税款手续费</t>
    </r>
  </si>
  <si>
    <r>
      <t>预社</t>
    </r>
    <r>
      <rPr>
        <sz val="10"/>
        <color indexed="8"/>
        <rFont val="宋体"/>
        <family val="0"/>
      </rPr>
      <t>24</t>
    </r>
    <r>
      <rPr>
        <sz val="10"/>
        <rFont val="宋体"/>
        <family val="0"/>
      </rPr>
      <t>号</t>
    </r>
  </si>
  <si>
    <t>市人社局</t>
  </si>
  <si>
    <t>企业军转干部生活补助</t>
  </si>
  <si>
    <t>企业军转干部生活补贴</t>
  </si>
  <si>
    <r>
      <t>预行</t>
    </r>
    <r>
      <rPr>
        <sz val="10"/>
        <color indexed="8"/>
        <rFont val="宋体"/>
        <family val="0"/>
      </rPr>
      <t>187</t>
    </r>
    <r>
      <rPr>
        <sz val="10"/>
        <rFont val="宋体"/>
        <family val="0"/>
      </rPr>
      <t>号</t>
    </r>
  </si>
  <si>
    <t>大学生村官经费市级配套</t>
  </si>
  <si>
    <r>
      <t xml:space="preserve">2300313 </t>
    </r>
    <r>
      <rPr>
        <sz val="10"/>
        <rFont val="宋体"/>
        <family val="0"/>
      </rPr>
      <t>农林水</t>
    </r>
  </si>
  <si>
    <r>
      <t>2130152</t>
    </r>
    <r>
      <rPr>
        <sz val="10"/>
        <rFont val="宋体"/>
        <family val="0"/>
      </rPr>
      <t>对高校毕业生到基层任职补助</t>
    </r>
  </si>
  <si>
    <r>
      <t>预字第</t>
    </r>
    <r>
      <rPr>
        <sz val="10"/>
        <color indexed="8"/>
        <rFont val="宋体"/>
        <family val="0"/>
      </rPr>
      <t>56</t>
    </r>
    <r>
      <rPr>
        <sz val="10"/>
        <rFont val="宋体"/>
        <family val="0"/>
      </rPr>
      <t>号</t>
    </r>
  </si>
  <si>
    <t>梅江区</t>
  </si>
  <si>
    <t>梅江区西阳镇罗乐村老年人活动中心建设资金</t>
  </si>
  <si>
    <t>特需经费</t>
  </si>
  <si>
    <t>其他</t>
  </si>
  <si>
    <r>
      <t>2299901</t>
    </r>
    <r>
      <rPr>
        <sz val="10"/>
        <rFont val="宋体"/>
        <family val="0"/>
      </rPr>
      <t>其他支出</t>
    </r>
  </si>
  <si>
    <r>
      <t>2130599</t>
    </r>
    <r>
      <rPr>
        <sz val="10"/>
        <rFont val="宋体"/>
        <family val="0"/>
      </rPr>
      <t>其他扶贫支出</t>
    </r>
  </si>
  <si>
    <r>
      <t>预行</t>
    </r>
    <r>
      <rPr>
        <sz val="10"/>
        <color indexed="8"/>
        <rFont val="宋体"/>
        <family val="0"/>
      </rPr>
      <t>193</t>
    </r>
    <r>
      <rPr>
        <sz val="10"/>
        <rFont val="宋体"/>
        <family val="0"/>
      </rPr>
      <t>号</t>
    </r>
  </si>
  <si>
    <t>市纪委</t>
  </si>
  <si>
    <t>工作经费</t>
  </si>
  <si>
    <r>
      <t>2011102</t>
    </r>
    <r>
      <rPr>
        <sz val="10"/>
        <rFont val="宋体"/>
        <family val="0"/>
      </rPr>
      <t>一般行政管理事务</t>
    </r>
  </si>
  <si>
    <r>
      <t>预农</t>
    </r>
    <r>
      <rPr>
        <sz val="10"/>
        <color indexed="8"/>
        <rFont val="宋体"/>
        <family val="0"/>
      </rPr>
      <t>23</t>
    </r>
    <r>
      <rPr>
        <sz val="10"/>
        <rFont val="宋体"/>
        <family val="0"/>
      </rPr>
      <t>号</t>
    </r>
  </si>
  <si>
    <t>8.20</t>
  </si>
  <si>
    <t>市城综局</t>
  </si>
  <si>
    <t>梅州城区客都大道换植树木项目资金</t>
  </si>
  <si>
    <t>绿满梅州及精致高效农业发展资金</t>
  </si>
  <si>
    <t>其他</t>
  </si>
  <si>
    <r>
      <t>2130199</t>
    </r>
    <r>
      <rPr>
        <sz val="10"/>
        <rFont val="宋体"/>
        <family val="0"/>
      </rPr>
      <t>其他农业支出</t>
    </r>
  </si>
  <si>
    <r>
      <t>2120501</t>
    </r>
    <r>
      <rPr>
        <sz val="10"/>
        <rFont val="宋体"/>
        <family val="0"/>
      </rPr>
      <t>城乡社区环境卫生</t>
    </r>
  </si>
  <si>
    <t>预行203号</t>
  </si>
  <si>
    <t>市总工会</t>
  </si>
  <si>
    <t>梅州市活力工会乒乓球俱乐部组织活动资金</t>
  </si>
  <si>
    <r>
      <t>2012902</t>
    </r>
    <r>
      <rPr>
        <sz val="10"/>
        <rFont val="宋体"/>
        <family val="0"/>
      </rPr>
      <t>一般行政管理事务</t>
    </r>
  </si>
  <si>
    <t>预字第57号</t>
  </si>
  <si>
    <t>各县（市、区）</t>
  </si>
  <si>
    <t>扶持重点社会组织发展专项资金</t>
  </si>
  <si>
    <t>市社工委</t>
  </si>
  <si>
    <t xml:space="preserve">2013102一般行政管理事务 </t>
  </si>
  <si>
    <t>2013199其他党委办公厅（室）及相关机构事务支出</t>
  </si>
  <si>
    <t>预行164号</t>
  </si>
  <si>
    <t>预社27号</t>
  </si>
  <si>
    <t>8.31</t>
  </si>
  <si>
    <t>梅州市财政局</t>
  </si>
  <si>
    <t>2015年困难企业退休人员参加城镇职工基本医疗保险市级补助资金</t>
  </si>
  <si>
    <t>2300310困难企业退休人员基本医疗保险</t>
  </si>
  <si>
    <t>2080303财政对基本医疗保险基金的补助</t>
  </si>
  <si>
    <t>预教35号</t>
  </si>
  <si>
    <t>9.1</t>
  </si>
  <si>
    <t>市体育局</t>
  </si>
  <si>
    <t>市老年人体育协会活动经费</t>
  </si>
  <si>
    <t>2299901其他支出</t>
  </si>
  <si>
    <t>2070308群众体育</t>
  </si>
  <si>
    <t>预企13号</t>
  </si>
  <si>
    <t>9.6</t>
  </si>
  <si>
    <t>市中小企业局</t>
  </si>
  <si>
    <t>梅州市中小微企业信贷风险补偿资金</t>
  </si>
  <si>
    <t>2150805中小企业发展专项</t>
  </si>
  <si>
    <t>预预19号</t>
  </si>
  <si>
    <t>9.7</t>
  </si>
  <si>
    <t>市财政局</t>
  </si>
  <si>
    <t>2015年第一批广东省定向承销政府债券发行费（一般债券）</t>
  </si>
  <si>
    <t>归还地方政府性债券转贷还本</t>
  </si>
  <si>
    <t xml:space="preserve">22812地方政府债券还本 </t>
  </si>
  <si>
    <t>2330201一般债务发行费用支出</t>
  </si>
  <si>
    <t>2015年第一批广东省定向承销政府债券发行费（专项债券）</t>
  </si>
  <si>
    <t>233020211国有土地使用权出让金债务发行费用支出</t>
  </si>
  <si>
    <t>预字第68号</t>
  </si>
  <si>
    <t>9.11</t>
  </si>
  <si>
    <t>千名大学生村书记培训经费</t>
  </si>
  <si>
    <t>市委组织部</t>
  </si>
  <si>
    <t>2013202一般行政管理事务</t>
  </si>
  <si>
    <t>2013299其他组织事务支出</t>
  </si>
  <si>
    <t>预教36号</t>
  </si>
  <si>
    <t>9.24</t>
  </si>
  <si>
    <t>广东粤嘉电力有限公司</t>
  </si>
  <si>
    <t>2014年科技进步奖</t>
  </si>
  <si>
    <t>市科技局</t>
  </si>
  <si>
    <t xml:space="preserve">2069999其他科学技术支出    </t>
  </si>
  <si>
    <t>2069901科学奖励</t>
  </si>
  <si>
    <t>梅州市林业科学研究所</t>
  </si>
  <si>
    <t>梅州市人民医院</t>
  </si>
  <si>
    <t>博敏电子股份有限公司</t>
  </si>
  <si>
    <t>梅州市农业科学研究所</t>
  </si>
  <si>
    <t>嘉应学院</t>
  </si>
  <si>
    <t>梅州市水利水电工程质量安全监督站</t>
  </si>
  <si>
    <t>预教37号</t>
  </si>
  <si>
    <t>9.24</t>
  </si>
  <si>
    <t>梅州市科学技术局</t>
  </si>
  <si>
    <t>科技三项费用</t>
  </si>
  <si>
    <t>其他</t>
  </si>
  <si>
    <t>嘉应学院医学院</t>
  </si>
  <si>
    <t>微生物研究所</t>
  </si>
  <si>
    <t>梅州市水产研究所</t>
  </si>
  <si>
    <t>预行216号</t>
  </si>
  <si>
    <t>9.28</t>
  </si>
  <si>
    <t>市委政研室</t>
  </si>
  <si>
    <t>梅州市振兴发展主题展项目合同款</t>
  </si>
  <si>
    <t xml:space="preserve">2019999其他一般公共服务支出   </t>
  </si>
  <si>
    <t>2013102一般行政管理事务</t>
  </si>
  <si>
    <t>预预20号</t>
  </si>
  <si>
    <t>9.29</t>
  </si>
  <si>
    <t>梅州市书法家协会</t>
  </si>
  <si>
    <t>“大写客都民意警务”书法展览活动经费</t>
  </si>
  <si>
    <t>2070109群众文化</t>
  </si>
  <si>
    <t>预行217号</t>
  </si>
  <si>
    <t>市发改局</t>
  </si>
  <si>
    <t>2015年广州对口帮扶梅州工作经费</t>
  </si>
  <si>
    <t>市发展局</t>
  </si>
  <si>
    <t>2010499其他发展与改革事务支出</t>
  </si>
  <si>
    <t>预农30号</t>
  </si>
  <si>
    <t>梅西水库管理局</t>
  </si>
  <si>
    <t>小山塘水库管理经费</t>
  </si>
  <si>
    <t>2300313农林水</t>
  </si>
  <si>
    <t>2130399其他水利支出</t>
  </si>
  <si>
    <t>预农31号</t>
  </si>
  <si>
    <t>畜牧品种改良经费</t>
  </si>
  <si>
    <t>梅州市畜牧兽医局</t>
  </si>
  <si>
    <t xml:space="preserve">2130106科技转化与推广服务 </t>
  </si>
  <si>
    <t>230转移性支出</t>
  </si>
  <si>
    <t>预教45号</t>
  </si>
  <si>
    <t>10.15</t>
  </si>
  <si>
    <t>市委宣传部</t>
  </si>
  <si>
    <t>第四届世界客商大会宣传文化组工作经费</t>
  </si>
  <si>
    <t>市委市政府重点工作经费</t>
  </si>
  <si>
    <t>2013302一般行政管理事务</t>
  </si>
  <si>
    <t>预行254号</t>
  </si>
  <si>
    <t>10.21</t>
  </si>
  <si>
    <t>市地税局</t>
  </si>
  <si>
    <t>2015年第三季度代征代扣代缴税款手续费</t>
  </si>
  <si>
    <t>2010702一般行政事务管理</t>
  </si>
  <si>
    <t>2010706代扣代收代征税款手续费</t>
  </si>
  <si>
    <t>预农34号</t>
  </si>
  <si>
    <t>市农产品质量监督检验测试中心</t>
  </si>
  <si>
    <t>农产品质量安全检测体系建设中央项目配套资金</t>
  </si>
  <si>
    <t xml:space="preserve">2013199其他农业支出  </t>
  </si>
  <si>
    <t>2013109农产品质量安全</t>
  </si>
  <si>
    <t>预教48号</t>
  </si>
  <si>
    <t>市特殊教育学校</t>
  </si>
  <si>
    <t>2015年农村低保家庭子女寄宿生生活补助资金</t>
  </si>
  <si>
    <t>2300305教育</t>
  </si>
  <si>
    <t>2050202小学教育</t>
  </si>
  <si>
    <t>预教49号</t>
  </si>
  <si>
    <t>10.22</t>
  </si>
  <si>
    <t>市文广新局</t>
  </si>
  <si>
    <t>农村俱乐部建设经费</t>
  </si>
  <si>
    <t xml:space="preserve">2300307文化体育与传媒 </t>
  </si>
  <si>
    <t>2070199其他文化支出</t>
  </si>
  <si>
    <t>预企18号</t>
  </si>
  <si>
    <t>市属国有企业</t>
  </si>
  <si>
    <t>国有企业职教幼教补助资金</t>
  </si>
  <si>
    <t>教育岗位人员补贴</t>
  </si>
  <si>
    <t>2059999其他教育支出</t>
  </si>
  <si>
    <t>预外2号</t>
  </si>
  <si>
    <t>市旅游局</t>
  </si>
  <si>
    <t>促进旅游业快速发展扶持资金</t>
  </si>
  <si>
    <t>2160599其他旅游业管理与服务支出</t>
  </si>
  <si>
    <t>市旅游总公司</t>
  </si>
  <si>
    <t>预行258号</t>
  </si>
  <si>
    <t>10.29</t>
  </si>
  <si>
    <t>市政府</t>
  </si>
  <si>
    <t>工作经费</t>
  </si>
  <si>
    <t>2010302一般行政管理事务</t>
  </si>
  <si>
    <t>预教50号</t>
  </si>
  <si>
    <t>10.30</t>
  </si>
  <si>
    <t>市文联</t>
  </si>
  <si>
    <t>21世纪海上丝绸之路研讨会经费</t>
  </si>
  <si>
    <t>2070102一般行政管理事务</t>
  </si>
  <si>
    <t>市公安局</t>
  </si>
  <si>
    <t>拨市交安招待所拍卖所得款</t>
  </si>
  <si>
    <t>市委市政府重点项目贴息（含中心城区扩容提质和丰华兴梅产业聚集带）</t>
  </si>
  <si>
    <t>2040299其他公安支出</t>
  </si>
  <si>
    <t>梅县东山中学</t>
  </si>
  <si>
    <t>体育场馆BT回购（第一期）资金</t>
  </si>
  <si>
    <t>2050204高中教育</t>
  </si>
  <si>
    <t>高新区管委会</t>
  </si>
  <si>
    <t>赛翡蓝宝石贷款贴息及工程建设进度奖励</t>
  </si>
  <si>
    <t>2150899其他支持中小企业发展和管理支出</t>
  </si>
  <si>
    <t>伊利冷冻食品公司交通运输费用补贴</t>
  </si>
  <si>
    <t>梅江区</t>
  </si>
  <si>
    <t>客家文化产业基地项目奖励资金</t>
  </si>
  <si>
    <t>梅县机场</t>
  </si>
  <si>
    <t>2015年梅县机场公司航线经营补贴</t>
  </si>
  <si>
    <t>2140304机场建设</t>
  </si>
  <si>
    <t>市城市综合管理局</t>
  </si>
  <si>
    <t>2015年度市政公用设施维护管理经费</t>
  </si>
  <si>
    <t>2120199其他城乡社区管理事务支出</t>
  </si>
  <si>
    <t>2015年市本级一般公共预算新增预算总收入和总支出明细表（第二批）</t>
  </si>
  <si>
    <t>金额(元）</t>
  </si>
  <si>
    <t>债券</t>
  </si>
  <si>
    <t>新增省补助</t>
  </si>
  <si>
    <t>十七、金融支出</t>
  </si>
  <si>
    <t>科目调整</t>
  </si>
  <si>
    <t>（第二次调整后）</t>
  </si>
  <si>
    <t>第二次调整后</t>
  </si>
  <si>
    <t>附表2</t>
  </si>
  <si>
    <r>
      <rPr>
        <sz val="10"/>
        <rFont val="宋体"/>
        <family val="0"/>
      </rPr>
      <t>附表</t>
    </r>
    <r>
      <rPr>
        <sz val="10"/>
        <rFont val="宋体"/>
        <family val="0"/>
      </rPr>
      <t>3</t>
    </r>
  </si>
  <si>
    <t>附表4</t>
  </si>
  <si>
    <t>第一批</t>
  </si>
  <si>
    <t>第二批</t>
  </si>
  <si>
    <t>小计</t>
  </si>
  <si>
    <t>总计</t>
  </si>
  <si>
    <t>合计</t>
  </si>
  <si>
    <t xml:space="preserve">项目 </t>
  </si>
  <si>
    <t>增加省下达的地方政府债券转贷资金93107万元</t>
  </si>
  <si>
    <t>合计</t>
  </si>
  <si>
    <t>市人力资源和社会保障局</t>
  </si>
  <si>
    <t>拨社会保障卡工本费(2014年10-12月）</t>
  </si>
  <si>
    <t>社会保障支出</t>
  </si>
  <si>
    <t>梅州市财政局</t>
  </si>
  <si>
    <t>参展PPP模式项目推介宣传制作费用</t>
  </si>
  <si>
    <t>一般公共服务支出</t>
  </si>
  <si>
    <t>市委宣传部</t>
  </si>
  <si>
    <t>2015年度梅州市公共文化服务设施建设专项资金</t>
  </si>
  <si>
    <t>一般公共服务支出</t>
  </si>
  <si>
    <t>梅州海关</t>
  </si>
  <si>
    <t>补充经费</t>
  </si>
  <si>
    <t>梅州市嘉应公证处</t>
  </si>
  <si>
    <t>公共安全支出</t>
  </si>
  <si>
    <t>梅州市疾病预防控制中心</t>
  </si>
  <si>
    <t>10月份运行经费</t>
  </si>
  <si>
    <t>医疗卫生支出</t>
  </si>
  <si>
    <t>市公安局</t>
  </si>
  <si>
    <t>交警支队10月份征管经费</t>
  </si>
  <si>
    <t>市城市综合管理局</t>
  </si>
  <si>
    <t>城监支队8-10月执法业务经费</t>
  </si>
  <si>
    <t>城乡社区支出</t>
  </si>
  <si>
    <t>交警支队直属大队（含高速公路大队）10月份执法经费</t>
  </si>
  <si>
    <t>市烟草专卖局</t>
  </si>
  <si>
    <t>执法业务经费</t>
  </si>
  <si>
    <t>其他支出</t>
  </si>
  <si>
    <t>市检察院</t>
  </si>
  <si>
    <t>公共安全支出</t>
  </si>
  <si>
    <t>3、罗乐大桥建设</t>
  </si>
  <si>
    <t>4、2015年“十二五国检”工程项目</t>
  </si>
  <si>
    <t>5、客都大桥建设</t>
  </si>
  <si>
    <t>6、保障性住房建设</t>
  </si>
  <si>
    <t>7、梅州市中心枢纽汽车站建设资金</t>
  </si>
  <si>
    <t>8、湿地公园建设</t>
  </si>
  <si>
    <t>9、马鞍山公园建设</t>
  </si>
  <si>
    <t>补充办公经费及固定资产维护费用</t>
  </si>
  <si>
    <t>市公路局直属分局</t>
  </si>
  <si>
    <t>交通运输支出</t>
  </si>
  <si>
    <t>市公路局</t>
  </si>
  <si>
    <t>科教中心补充办公经费及固定资产维护费用</t>
  </si>
  <si>
    <t>市微生物研究所</t>
  </si>
  <si>
    <t>紫云英根瘤菌剂菌种选育及推广应用经费</t>
  </si>
  <si>
    <t>市剑英公园管理处</t>
  </si>
  <si>
    <t>房屋维修及人员费用</t>
  </si>
  <si>
    <t>市动物卫生监督所</t>
  </si>
  <si>
    <t>维修经费</t>
  </si>
  <si>
    <t>文化公园补充办公经费</t>
  </si>
  <si>
    <t>梅州大堤管理处</t>
  </si>
  <si>
    <t>补充办公经费</t>
  </si>
  <si>
    <t>市老干部活动中心</t>
  </si>
  <si>
    <t>市畜牧兽医局</t>
  </si>
  <si>
    <t>市农科所</t>
  </si>
  <si>
    <t>仓库维修资金</t>
  </si>
  <si>
    <r>
      <t>增加省级财力性补助收入31439</t>
    </r>
    <r>
      <rPr>
        <sz val="9"/>
        <rFont val="宋体"/>
        <family val="0"/>
      </rPr>
      <t>.</t>
    </r>
    <r>
      <rPr>
        <sz val="9"/>
        <rFont val="宋体"/>
        <family val="0"/>
      </rPr>
      <t>7937</t>
    </r>
    <r>
      <rPr>
        <sz val="9"/>
        <rFont val="宋体"/>
        <family val="0"/>
      </rPr>
      <t>万元</t>
    </r>
  </si>
  <si>
    <t>办案费和信息化建设和150万元</t>
  </si>
  <si>
    <t>2015年市本级地方政府债券转贷资金安排情况表</t>
  </si>
  <si>
    <r>
      <t>2015年梅州市本级一般公共预算收入计划表(</t>
    </r>
    <r>
      <rPr>
        <b/>
        <sz val="18"/>
        <rFont val="黑体"/>
        <family val="0"/>
      </rPr>
      <t>第三次调整后</t>
    </r>
    <r>
      <rPr>
        <b/>
        <sz val="18"/>
        <rFont val="黑体"/>
        <family val="0"/>
      </rPr>
      <t>)</t>
    </r>
  </si>
  <si>
    <t>客家文化产业基地项目奖励资金</t>
  </si>
  <si>
    <t>2015年梅县机场公司航线经营补贴</t>
  </si>
  <si>
    <t>2015年度市政公用设施维护管理经费</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</si>
</sst>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0_);[Red]\(#,##0.00\)"/>
    <numFmt numFmtId="190" formatCode="0.00_ "/>
    <numFmt numFmtId="191" formatCode="#,##0_);\(#,##0\)"/>
    <numFmt numFmtId="192" formatCode="#,##0.0_);\(#,##0.0\)"/>
    <numFmt numFmtId="193" formatCode="#,##0.0000_);\(#,##0.0000\)"/>
    <numFmt numFmtId="194" formatCode="#,##0.0"/>
    <numFmt numFmtId="195" formatCode="#,##0.00_ "/>
    <numFmt numFmtId="196" formatCode="#,##0_ "/>
    <numFmt numFmtId="197" formatCode="0.0_ "/>
    <numFmt numFmtId="198" formatCode="0.000_ "/>
    <numFmt numFmtId="199" formatCode="0.0000_ "/>
    <numFmt numFmtId="200" formatCode="#,##0.000"/>
    <numFmt numFmtId="201" formatCode="#,##0.0000"/>
    <numFmt numFmtId="202" formatCode="#,##0.0000_ "/>
    <numFmt numFmtId="203" formatCode="0.00_);[Red]\(0.00\)"/>
    <numFmt numFmtId="204" formatCode="0.0000_);[Red]\(0.0000\)"/>
    <numFmt numFmtId="205" formatCode="0.00000_ "/>
    <numFmt numFmtId="206" formatCode="0.000000_ "/>
    <numFmt numFmtId="207" formatCode="0.0000000_ "/>
    <numFmt numFmtId="208" formatCode="_ * #,##0.0_ ;_ * \-#,##0.0_ ;_ * &quot;-&quot;_ ;_ @_ "/>
    <numFmt numFmtId="209" formatCode="_ * #,##0.00_ ;_ * \-#,##0.00_ ;_ * &quot;-&quot;_ ;_ @_ "/>
    <numFmt numFmtId="210" formatCode="_ * #,##0.000_ ;_ * \-#,##0.000_ ;_ * &quot;-&quot;_ ;_ @_ "/>
    <numFmt numFmtId="211" formatCode="_ * #,##0.0000_ ;_ * \-#,##0.0000_ ;_ * &quot;-&quot;_ ;_ @_ "/>
    <numFmt numFmtId="212" formatCode="_ * #,##0.00000_ ;_ * \-#,##0.00000_ ;_ * &quot;-&quot;_ ;_ @_ "/>
    <numFmt numFmtId="213" formatCode="_-* #,##0.0000_-;\-* #,##0.0000_-;_-* &quot;-&quot;????_-;_-@_-"/>
    <numFmt numFmtId="214" formatCode="0_);[Red]\(0\)"/>
    <numFmt numFmtId="215" formatCode="0.0%"/>
    <numFmt numFmtId="216" formatCode="#,##0.00;[Red]#,##0.00"/>
    <numFmt numFmtId="217" formatCode="_ * #,##0.000_ ;_ * \-#,##0.000_ ;_ * &quot;-&quot;??_ ;_ @_ "/>
    <numFmt numFmtId="218" formatCode="_ * #,##0.0000_ ;_ * \-#,##0.0000_ ;_ * &quot;-&quot;??_ ;_ @_ "/>
    <numFmt numFmtId="219" formatCode="_ * #,##0.000_ ;_ * \-#,##0.000_ ;_ * &quot;-&quot;???_ ;_ @_ "/>
    <numFmt numFmtId="220" formatCode="_ * #,##0.0000_ ;_ * \-#,##0.0000_ ;_ * &quot;-&quot;????_ ;_ @_ "/>
  </numFmts>
  <fonts count="64">
    <font>
      <sz val="12"/>
      <name val="宋体"/>
      <family val="0"/>
    </font>
    <font>
      <sz val="9"/>
      <name val="宋体"/>
      <family val="0"/>
    </font>
    <font>
      <u val="single"/>
      <sz val="12"/>
      <color indexed="12"/>
      <name val="宋体"/>
      <family val="0"/>
    </font>
    <font>
      <u val="single"/>
      <sz val="12"/>
      <color indexed="20"/>
      <name val="宋体"/>
      <family val="0"/>
    </font>
    <font>
      <b/>
      <sz val="12"/>
      <name val="宋体"/>
      <family val="0"/>
    </font>
    <font>
      <b/>
      <sz val="14"/>
      <name val="宋体"/>
      <family val="0"/>
    </font>
    <font>
      <sz val="11"/>
      <name val="宋体"/>
      <family val="0"/>
    </font>
    <font>
      <sz val="10"/>
      <name val="Helv"/>
      <family val="2"/>
    </font>
    <font>
      <sz val="10"/>
      <name val="宋体"/>
      <family val="0"/>
    </font>
    <font>
      <b/>
      <sz val="11"/>
      <name val="宋体"/>
      <family val="0"/>
    </font>
    <font>
      <b/>
      <sz val="11"/>
      <name val="黑体"/>
      <family val="0"/>
    </font>
    <font>
      <sz val="10"/>
      <name val="仿宋_GB2312"/>
      <family val="3"/>
    </font>
    <font>
      <b/>
      <sz val="18"/>
      <name val="黑体"/>
      <family val="0"/>
    </font>
    <font>
      <sz val="12"/>
      <name val="黑体"/>
      <family val="0"/>
    </font>
    <font>
      <sz val="11"/>
      <name val="黑体"/>
      <family val="0"/>
    </font>
    <font>
      <b/>
      <sz val="12"/>
      <name val="Times New Roman"/>
      <family val="1"/>
    </font>
    <font>
      <sz val="11"/>
      <name val="Times New Roman"/>
      <family val="1"/>
    </font>
    <font>
      <b/>
      <sz val="10"/>
      <name val="黑体"/>
      <family val="0"/>
    </font>
    <font>
      <sz val="11"/>
      <color indexed="8"/>
      <name val="仿宋_GB2312"/>
      <family val="3"/>
    </font>
    <font>
      <b/>
      <sz val="11"/>
      <color indexed="8"/>
      <name val="仿宋_GB2312"/>
      <family val="3"/>
    </font>
    <font>
      <b/>
      <sz val="12"/>
      <color indexed="8"/>
      <name val="仿宋_GB2312"/>
      <family val="3"/>
    </font>
    <font>
      <sz val="10"/>
      <color indexed="8"/>
      <name val="仿宋_GB2312"/>
      <family val="3"/>
    </font>
    <font>
      <b/>
      <sz val="18"/>
      <name val="仿宋_GB2312"/>
      <family val="3"/>
    </font>
    <font>
      <b/>
      <sz val="10"/>
      <name val="仿宋_GB2312"/>
      <family val="3"/>
    </font>
    <font>
      <sz val="10"/>
      <color indexed="8"/>
      <name val="宋体"/>
      <family val="0"/>
    </font>
    <font>
      <b/>
      <sz val="14"/>
      <color indexed="8"/>
      <name val="仿宋_GB2312"/>
      <family val="3"/>
    </font>
    <font>
      <sz val="14"/>
      <color indexed="8"/>
      <name val="宋体"/>
      <family val="0"/>
    </font>
    <font>
      <b/>
      <sz val="14"/>
      <color indexed="8"/>
      <name val="宋体"/>
      <family val="0"/>
    </font>
    <font>
      <sz val="12"/>
      <color indexed="8"/>
      <name val="宋体"/>
      <family val="0"/>
    </font>
    <font>
      <sz val="18"/>
      <color indexed="8"/>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45">
    <xf numFmtId="0" fontId="0" fillId="0" borderId="0" xfId="0" applyAlignment="1">
      <alignment vertical="center"/>
    </xf>
    <xf numFmtId="3" fontId="7" fillId="0" borderId="0" xfId="0" applyNumberFormat="1" applyFont="1" applyAlignment="1">
      <alignment/>
    </xf>
    <xf numFmtId="194" fontId="7" fillId="0" borderId="0" xfId="0" applyNumberFormat="1" applyFont="1" applyAlignment="1">
      <alignment/>
    </xf>
    <xf numFmtId="3" fontId="13" fillId="0" borderId="0" xfId="0" applyNumberFormat="1" applyFont="1" applyAlignment="1">
      <alignment/>
    </xf>
    <xf numFmtId="3" fontId="5" fillId="0" borderId="0" xfId="0" applyNumberFormat="1" applyFont="1" applyAlignment="1">
      <alignment horizontal="center"/>
    </xf>
    <xf numFmtId="194" fontId="5" fillId="0" borderId="0" xfId="0" applyNumberFormat="1" applyFont="1" applyAlignment="1">
      <alignment horizontal="center"/>
    </xf>
    <xf numFmtId="3" fontId="14" fillId="0" borderId="0" xfId="0" applyNumberFormat="1" applyFont="1" applyAlignment="1">
      <alignment horizontal="right"/>
    </xf>
    <xf numFmtId="3" fontId="4" fillId="0" borderId="10" xfId="0" applyNumberFormat="1" applyFont="1" applyBorder="1" applyAlignment="1">
      <alignment horizontal="center"/>
    </xf>
    <xf numFmtId="3" fontId="9" fillId="0" borderId="0" xfId="0" applyNumberFormat="1" applyFont="1" applyAlignment="1">
      <alignment/>
    </xf>
    <xf numFmtId="3" fontId="4" fillId="0" borderId="11" xfId="0" applyNumberFormat="1" applyFont="1" applyBorder="1" applyAlignment="1">
      <alignment horizontal="center" vertical="center" wrapText="1"/>
    </xf>
    <xf numFmtId="3" fontId="4" fillId="0" borderId="12" xfId="0" applyNumberFormat="1" applyFont="1" applyBorder="1" applyAlignment="1">
      <alignment horizontal="center"/>
    </xf>
    <xf numFmtId="194" fontId="4" fillId="0" borderId="12" xfId="0" applyNumberFormat="1" applyFont="1" applyBorder="1" applyAlignment="1">
      <alignment horizontal="center"/>
    </xf>
    <xf numFmtId="3" fontId="4" fillId="0" borderId="11" xfId="0" applyNumberFormat="1" applyFont="1" applyBorder="1" applyAlignment="1">
      <alignment/>
    </xf>
    <xf numFmtId="1" fontId="6" fillId="0" borderId="12" xfId="0" applyNumberFormat="1" applyFont="1" applyBorder="1" applyAlignment="1">
      <alignment/>
    </xf>
    <xf numFmtId="3" fontId="6" fillId="0" borderId="12" xfId="0" applyNumberFormat="1" applyFont="1" applyBorder="1" applyAlignment="1">
      <alignment horizontal="center" vertical="center"/>
    </xf>
    <xf numFmtId="195" fontId="6" fillId="0" borderId="12" xfId="0" applyNumberFormat="1" applyFont="1" applyBorder="1" applyAlignment="1">
      <alignment horizontal="center" vertical="center"/>
    </xf>
    <xf numFmtId="3" fontId="6" fillId="0" borderId="12" xfId="0" applyNumberFormat="1" applyFont="1" applyBorder="1" applyAlignment="1">
      <alignment vertical="center" wrapText="1"/>
    </xf>
    <xf numFmtId="3" fontId="6" fillId="0" borderId="0" xfId="0" applyNumberFormat="1" applyFont="1" applyAlignment="1">
      <alignment vertical="center"/>
    </xf>
    <xf numFmtId="0" fontId="6" fillId="0" borderId="12" xfId="0" applyFont="1" applyBorder="1" applyAlignment="1">
      <alignment/>
    </xf>
    <xf numFmtId="3" fontId="6" fillId="0" borderId="12" xfId="0" applyNumberFormat="1" applyFont="1" applyBorder="1" applyAlignment="1">
      <alignment vertical="center"/>
    </xf>
    <xf numFmtId="1" fontId="6" fillId="0" borderId="12" xfId="0" applyNumberFormat="1" applyFont="1" applyBorder="1" applyAlignment="1">
      <alignment wrapText="1"/>
    </xf>
    <xf numFmtId="1" fontId="9" fillId="0" borderId="12" xfId="0" applyNumberFormat="1" applyFont="1" applyBorder="1" applyAlignment="1">
      <alignment horizontal="center" wrapText="1"/>
    </xf>
    <xf numFmtId="3" fontId="9" fillId="0" borderId="12" xfId="0" applyNumberFormat="1" applyFont="1" applyBorder="1" applyAlignment="1">
      <alignment horizontal="center" vertical="center"/>
    </xf>
    <xf numFmtId="195" fontId="9" fillId="0" borderId="12" xfId="0" applyNumberFormat="1" applyFont="1" applyBorder="1" applyAlignment="1">
      <alignment horizontal="center" vertical="center"/>
    </xf>
    <xf numFmtId="195" fontId="6" fillId="0" borderId="12" xfId="0" applyNumberFormat="1" applyFont="1" applyBorder="1" applyAlignment="1">
      <alignment vertical="center"/>
    </xf>
    <xf numFmtId="1" fontId="16" fillId="0" borderId="12" xfId="0" applyNumberFormat="1" applyFont="1" applyBorder="1" applyAlignment="1">
      <alignment/>
    </xf>
    <xf numFmtId="0" fontId="6" fillId="0" borderId="13" xfId="0" applyFont="1" applyBorder="1" applyAlignment="1">
      <alignment horizontal="left"/>
    </xf>
    <xf numFmtId="1" fontId="6" fillId="0" borderId="10" xfId="0" applyNumberFormat="1" applyFont="1" applyBorder="1" applyAlignment="1">
      <alignment/>
    </xf>
    <xf numFmtId="1" fontId="9" fillId="0" borderId="10" xfId="0" applyNumberFormat="1" applyFont="1" applyBorder="1" applyAlignment="1">
      <alignment horizontal="center"/>
    </xf>
    <xf numFmtId="3" fontId="10" fillId="0" borderId="12" xfId="0" applyNumberFormat="1" applyFont="1" applyBorder="1" applyAlignment="1">
      <alignment horizontal="center" vertical="center"/>
    </xf>
    <xf numFmtId="3" fontId="6" fillId="0" borderId="0" xfId="0" applyNumberFormat="1" applyFont="1" applyBorder="1" applyAlignment="1">
      <alignment vertical="center"/>
    </xf>
    <xf numFmtId="194" fontId="6" fillId="0" borderId="12" xfId="0" applyNumberFormat="1" applyFont="1" applyBorder="1" applyAlignment="1">
      <alignment horizontal="center" vertical="center"/>
    </xf>
    <xf numFmtId="3" fontId="7" fillId="0" borderId="0" xfId="0" applyNumberFormat="1" applyFont="1" applyBorder="1" applyAlignment="1">
      <alignment/>
    </xf>
    <xf numFmtId="3" fontId="6" fillId="0" borderId="12" xfId="0" applyNumberFormat="1" applyFont="1" applyBorder="1" applyAlignment="1">
      <alignment wrapText="1"/>
    </xf>
    <xf numFmtId="3" fontId="9" fillId="0" borderId="0" xfId="0" applyNumberFormat="1" applyFont="1" applyBorder="1" applyAlignment="1">
      <alignment horizontal="center"/>
    </xf>
    <xf numFmtId="3" fontId="6" fillId="0" borderId="0" xfId="0" applyNumberFormat="1" applyFont="1" applyBorder="1" applyAlignment="1">
      <alignment horizontal="center" vertical="center"/>
    </xf>
    <xf numFmtId="194" fontId="6" fillId="0" borderId="0" xfId="0" applyNumberFormat="1" applyFont="1" applyBorder="1" applyAlignment="1">
      <alignment horizontal="center" vertical="center"/>
    </xf>
    <xf numFmtId="3" fontId="6" fillId="0" borderId="0" xfId="0" applyNumberFormat="1" applyFont="1" applyBorder="1" applyAlignment="1">
      <alignment wrapText="1"/>
    </xf>
    <xf numFmtId="0" fontId="7" fillId="0" borderId="0" xfId="0" applyFont="1" applyAlignment="1">
      <alignment wrapText="1"/>
    </xf>
    <xf numFmtId="0" fontId="7" fillId="0" borderId="0" xfId="0" applyFont="1" applyAlignment="1">
      <alignment/>
    </xf>
    <xf numFmtId="3" fontId="8" fillId="0" borderId="12" xfId="0" applyNumberFormat="1" applyFont="1" applyBorder="1" applyAlignment="1">
      <alignment wrapText="1"/>
    </xf>
    <xf numFmtId="188" fontId="8" fillId="0" borderId="12" xfId="0" applyNumberFormat="1" applyFont="1" applyFill="1" applyBorder="1" applyAlignment="1" applyProtection="1">
      <alignment horizontal="right" wrapText="1"/>
      <protection/>
    </xf>
    <xf numFmtId="197" fontId="8" fillId="0" borderId="12" xfId="0" applyNumberFormat="1" applyFont="1" applyFill="1" applyBorder="1" applyAlignment="1" applyProtection="1">
      <alignment horizontal="right" wrapText="1"/>
      <protection/>
    </xf>
    <xf numFmtId="0" fontId="8" fillId="0" borderId="14" xfId="0" applyFont="1" applyBorder="1" applyAlignment="1">
      <alignment wrapText="1"/>
    </xf>
    <xf numFmtId="0" fontId="7" fillId="0" borderId="14" xfId="0" applyFont="1" applyBorder="1" applyAlignment="1">
      <alignment wrapText="1"/>
    </xf>
    <xf numFmtId="196" fontId="7" fillId="0" borderId="0" xfId="0" applyNumberFormat="1" applyFont="1" applyAlignment="1">
      <alignment/>
    </xf>
    <xf numFmtId="0" fontId="8" fillId="0" borderId="12" xfId="0" applyNumberFormat="1" applyFont="1" applyFill="1" applyBorder="1" applyAlignment="1" applyProtection="1">
      <alignment horizontal="left" vertical="top" wrapText="1"/>
      <protection/>
    </xf>
    <xf numFmtId="3" fontId="7" fillId="0" borderId="12" xfId="0" applyNumberFormat="1" applyFont="1" applyBorder="1" applyAlignment="1">
      <alignment wrapText="1"/>
    </xf>
    <xf numFmtId="0" fontId="14" fillId="0" borderId="12" xfId="0" applyFont="1" applyFill="1" applyBorder="1" applyAlignment="1">
      <alignment horizontal="center" vertical="center" wrapText="1"/>
    </xf>
    <xf numFmtId="0" fontId="8" fillId="0" borderId="0" xfId="0" applyFont="1" applyAlignment="1">
      <alignment/>
    </xf>
    <xf numFmtId="0" fontId="11" fillId="0" borderId="12" xfId="0" applyFont="1" applyFill="1" applyBorder="1" applyAlignment="1">
      <alignment vertical="center" wrapText="1"/>
    </xf>
    <xf numFmtId="181" fontId="6" fillId="0" borderId="12" xfId="51" applyFont="1" applyBorder="1" applyAlignment="1">
      <alignment horizontal="center" vertical="center"/>
    </xf>
    <xf numFmtId="181" fontId="9" fillId="0" borderId="12" xfId="51" applyFont="1" applyBorder="1" applyAlignment="1">
      <alignment horizontal="center" vertical="center"/>
    </xf>
    <xf numFmtId="211" fontId="6" fillId="0" borderId="12" xfId="51" applyNumberFormat="1" applyFont="1" applyBorder="1" applyAlignment="1">
      <alignment horizontal="center" vertical="center"/>
    </xf>
    <xf numFmtId="4" fontId="8" fillId="0" borderId="12" xfId="0" applyNumberFormat="1" applyFont="1" applyBorder="1" applyAlignment="1">
      <alignment wrapText="1"/>
    </xf>
    <xf numFmtId="200" fontId="8" fillId="0" borderId="12" xfId="0" applyNumberFormat="1" applyFont="1" applyBorder="1" applyAlignment="1">
      <alignment wrapText="1"/>
    </xf>
    <xf numFmtId="201" fontId="8" fillId="0" borderId="12" xfId="0" applyNumberFormat="1" applyFont="1" applyBorder="1" applyAlignment="1">
      <alignment wrapText="1"/>
    </xf>
    <xf numFmtId="211" fontId="9" fillId="0" borderId="12" xfId="51" applyNumberFormat="1" applyFont="1" applyBorder="1" applyAlignment="1">
      <alignment horizontal="center" vertical="center"/>
    </xf>
    <xf numFmtId="0" fontId="9" fillId="0" borderId="12" xfId="0" applyFont="1" applyFill="1" applyBorder="1" applyAlignment="1">
      <alignment horizontal="center" vertical="center" wrapText="1"/>
    </xf>
    <xf numFmtId="0" fontId="8" fillId="0" borderId="15"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wrapText="1"/>
      <protection/>
    </xf>
    <xf numFmtId="0" fontId="17" fillId="0" borderId="12" xfId="0" applyNumberFormat="1" applyFont="1" applyFill="1" applyBorder="1" applyAlignment="1" applyProtection="1">
      <alignment horizontal="center" vertical="center"/>
      <protection/>
    </xf>
    <xf numFmtId="196" fontId="8" fillId="0" borderId="12" xfId="0" applyNumberFormat="1" applyFont="1" applyFill="1" applyBorder="1" applyAlignment="1" applyProtection="1">
      <alignment horizontal="right" wrapText="1"/>
      <protection/>
    </xf>
    <xf numFmtId="0" fontId="1" fillId="0" borderId="14" xfId="0" applyFont="1" applyBorder="1" applyAlignment="1">
      <alignment wrapText="1"/>
    </xf>
    <xf numFmtId="201" fontId="8" fillId="0" borderId="12" xfId="0" applyNumberFormat="1" applyFont="1" applyFill="1" applyBorder="1" applyAlignment="1" applyProtection="1">
      <alignment horizontal="right" wrapText="1"/>
      <protection/>
    </xf>
    <xf numFmtId="3" fontId="8" fillId="0" borderId="12" xfId="0" applyNumberFormat="1" applyFont="1" applyFill="1" applyBorder="1" applyAlignment="1" applyProtection="1">
      <alignment horizontal="right" wrapText="1"/>
      <protection/>
    </xf>
    <xf numFmtId="3" fontId="6" fillId="0" borderId="12" xfId="0" applyNumberFormat="1" applyFont="1" applyBorder="1" applyAlignment="1">
      <alignment horizontal="center" vertical="center"/>
    </xf>
    <xf numFmtId="3" fontId="8" fillId="0" borderId="0" xfId="0" applyNumberFormat="1" applyFont="1" applyAlignment="1">
      <alignment/>
    </xf>
    <xf numFmtId="0" fontId="26" fillId="0" borderId="0" xfId="0" applyFont="1" applyAlignment="1">
      <alignment vertical="center"/>
    </xf>
    <xf numFmtId="0" fontId="27"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vertical="center" wrapText="1"/>
    </xf>
    <xf numFmtId="0" fontId="28" fillId="0" borderId="12" xfId="0" applyFont="1" applyBorder="1" applyAlignment="1">
      <alignment vertical="center"/>
    </xf>
    <xf numFmtId="0" fontId="18" fillId="0" borderId="0" xfId="0" applyFont="1" applyFill="1" applyAlignment="1">
      <alignment vertical="center" wrapText="1"/>
    </xf>
    <xf numFmtId="216" fontId="18" fillId="0" borderId="0" xfId="0" applyNumberFormat="1" applyFont="1" applyFill="1" applyAlignment="1">
      <alignment vertical="center" wrapText="1"/>
    </xf>
    <xf numFmtId="0" fontId="18" fillId="0" borderId="0" xfId="0" applyFont="1" applyFill="1" applyAlignment="1">
      <alignment horizontal="center" vertical="center" wrapText="1"/>
    </xf>
    <xf numFmtId="183" fontId="18" fillId="0" borderId="0" xfId="50" applyFont="1" applyFill="1" applyAlignment="1">
      <alignment horizontal="center" vertical="center" wrapText="1"/>
    </xf>
    <xf numFmtId="0" fontId="19" fillId="0" borderId="12" xfId="0" applyFont="1" applyFill="1" applyBorder="1" applyAlignment="1">
      <alignment horizontal="center" vertical="center" wrapText="1"/>
    </xf>
    <xf numFmtId="183" fontId="19" fillId="0" borderId="12" xfId="50" applyFont="1" applyFill="1" applyBorder="1" applyAlignment="1">
      <alignment horizontal="center" vertical="center" wrapText="1"/>
    </xf>
    <xf numFmtId="0" fontId="19" fillId="0" borderId="0" xfId="0" applyFont="1" applyFill="1" applyAlignment="1">
      <alignment vertical="center" wrapText="1"/>
    </xf>
    <xf numFmtId="216" fontId="19" fillId="0" borderId="12" xfId="0" applyNumberFormat="1" applyFont="1" applyFill="1" applyBorder="1" applyAlignment="1">
      <alignment horizontal="center" vertical="center" wrapText="1"/>
    </xf>
    <xf numFmtId="189" fontId="19" fillId="0" borderId="12" xfId="0" applyNumberFormat="1" applyFont="1" applyFill="1" applyBorder="1" applyAlignment="1">
      <alignment horizontal="center" vertical="center" wrapText="1"/>
    </xf>
    <xf numFmtId="0" fontId="19" fillId="0" borderId="12" xfId="0" applyFont="1" applyFill="1" applyBorder="1" applyAlignment="1">
      <alignment vertical="center" wrapText="1"/>
    </xf>
    <xf numFmtId="183" fontId="9" fillId="0" borderId="14" xfId="50" applyFont="1" applyFill="1" applyBorder="1" applyAlignment="1">
      <alignment vertical="center" wrapText="1"/>
    </xf>
    <xf numFmtId="0" fontId="21" fillId="0" borderId="12" xfId="0" applyFont="1" applyFill="1" applyBorder="1" applyAlignment="1">
      <alignment horizontal="center" vertical="center" wrapText="1"/>
    </xf>
    <xf numFmtId="216" fontId="21" fillId="0" borderId="12" xfId="0" applyNumberFormat="1" applyFont="1" applyFill="1" applyBorder="1" applyAlignment="1">
      <alignment horizontal="center" vertical="center" wrapText="1"/>
    </xf>
    <xf numFmtId="0" fontId="21" fillId="0" borderId="12" xfId="0" applyFont="1" applyFill="1" applyBorder="1" applyAlignment="1">
      <alignment vertical="center" wrapText="1"/>
    </xf>
    <xf numFmtId="189" fontId="21" fillId="0" borderId="12" xfId="0" applyNumberFormat="1" applyFont="1" applyFill="1" applyBorder="1" applyAlignment="1">
      <alignment horizontal="right" vertical="center" wrapText="1"/>
    </xf>
    <xf numFmtId="0" fontId="21" fillId="0" borderId="12" xfId="0" applyFont="1" applyFill="1" applyBorder="1" applyAlignment="1">
      <alignment horizontal="left" vertical="center" wrapText="1"/>
    </xf>
    <xf numFmtId="183" fontId="21" fillId="0" borderId="12" xfId="50" applyFont="1" applyFill="1" applyBorder="1" applyAlignment="1">
      <alignment horizontal="right" vertical="center" wrapText="1"/>
    </xf>
    <xf numFmtId="189" fontId="21" fillId="0" borderId="12"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4" fontId="21" fillId="0" borderId="12"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216" fontId="21" fillId="0" borderId="16" xfId="0" applyNumberFormat="1" applyFont="1" applyFill="1" applyBorder="1" applyAlignment="1">
      <alignment horizontal="center" vertical="center" wrapText="1"/>
    </xf>
    <xf numFmtId="216" fontId="21" fillId="0" borderId="13"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216" fontId="21" fillId="0" borderId="0" xfId="0" applyNumberFormat="1" applyFont="1" applyFill="1" applyBorder="1" applyAlignment="1">
      <alignment horizontal="center" vertical="center" wrapText="1"/>
    </xf>
    <xf numFmtId="0" fontId="21" fillId="0" borderId="0" xfId="0" applyFont="1" applyFill="1" applyAlignment="1">
      <alignment vertical="center" wrapText="1"/>
    </xf>
    <xf numFmtId="216" fontId="21" fillId="0" borderId="0" xfId="0" applyNumberFormat="1" applyFont="1" applyFill="1" applyAlignment="1">
      <alignment vertical="center" wrapText="1"/>
    </xf>
    <xf numFmtId="183" fontId="21" fillId="0" borderId="12" xfId="50" applyFont="1" applyFill="1" applyBorder="1" applyAlignment="1">
      <alignment horizontal="center" vertical="center" wrapText="1"/>
    </xf>
    <xf numFmtId="0" fontId="21" fillId="0" borderId="10" xfId="0" applyFont="1" applyFill="1" applyBorder="1" applyAlignment="1">
      <alignment vertical="center" wrapText="1"/>
    </xf>
    <xf numFmtId="189" fontId="21" fillId="0" borderId="10" xfId="0" applyNumberFormat="1" applyFont="1" applyFill="1" applyBorder="1" applyAlignment="1">
      <alignment horizontal="right" vertical="center" wrapText="1"/>
    </xf>
    <xf numFmtId="0" fontId="21" fillId="0" borderId="10" xfId="0" applyFont="1" applyFill="1" applyBorder="1" applyAlignment="1">
      <alignment horizontal="left" vertical="center" wrapText="1"/>
    </xf>
    <xf numFmtId="183" fontId="21" fillId="0" borderId="10" xfId="50" applyFont="1" applyFill="1" applyBorder="1" applyAlignment="1">
      <alignment horizontal="center" vertical="center" wrapText="1"/>
    </xf>
    <xf numFmtId="0" fontId="21" fillId="0" borderId="14" xfId="0" applyFont="1" applyFill="1" applyBorder="1" applyAlignment="1">
      <alignment vertical="center" wrapText="1"/>
    </xf>
    <xf numFmtId="183" fontId="11" fillId="0" borderId="12" xfId="50" applyNumberFormat="1" applyFont="1" applyFill="1" applyBorder="1" applyAlignment="1">
      <alignment horizontal="right" vertical="center" wrapText="1"/>
    </xf>
    <xf numFmtId="189" fontId="21" fillId="0" borderId="12" xfId="0" applyNumberFormat="1" applyFont="1" applyFill="1" applyBorder="1" applyAlignment="1">
      <alignment vertical="center" wrapText="1"/>
    </xf>
    <xf numFmtId="189" fontId="21" fillId="0" borderId="0" xfId="0" applyNumberFormat="1" applyFont="1" applyFill="1" applyAlignment="1">
      <alignment horizontal="right" vertical="center" wrapText="1"/>
    </xf>
    <xf numFmtId="0" fontId="21" fillId="0" borderId="0" xfId="0" applyFont="1" applyFill="1" applyAlignment="1">
      <alignment horizontal="left" vertical="center" wrapText="1"/>
    </xf>
    <xf numFmtId="183" fontId="21" fillId="0" borderId="0" xfId="50" applyFont="1" applyFill="1" applyAlignment="1">
      <alignment horizontal="center" vertical="center" wrapText="1"/>
    </xf>
    <xf numFmtId="189" fontId="18" fillId="0" borderId="0" xfId="0" applyNumberFormat="1" applyFont="1" applyFill="1" applyAlignment="1">
      <alignment horizontal="right" vertical="center" wrapText="1"/>
    </xf>
    <xf numFmtId="0" fontId="18" fillId="0" borderId="0" xfId="0" applyFont="1" applyFill="1" applyAlignment="1">
      <alignment horizontal="left" vertical="center" wrapText="1"/>
    </xf>
    <xf numFmtId="0" fontId="11" fillId="0" borderId="0" xfId="0" applyFont="1" applyAlignment="1">
      <alignment horizontal="center" vertical="center" wrapText="1"/>
    </xf>
    <xf numFmtId="0" fontId="23" fillId="0" borderId="0" xfId="0" applyFont="1" applyAlignment="1">
      <alignment horizontal="center" vertical="center" wrapText="1"/>
    </xf>
    <xf numFmtId="0" fontId="23" fillId="0" borderId="12" xfId="0" applyFont="1" applyBorder="1" applyAlignment="1">
      <alignment horizontal="center" vertical="center" wrapText="1"/>
    </xf>
    <xf numFmtId="183" fontId="23" fillId="0" borderId="12" xfId="50" applyFont="1" applyBorder="1" applyAlignment="1">
      <alignment horizontal="center" vertical="center" wrapText="1"/>
    </xf>
    <xf numFmtId="0" fontId="24" fillId="0" borderId="12" xfId="0" applyFont="1" applyBorder="1" applyAlignment="1">
      <alignment horizontal="center" vertical="center" wrapText="1"/>
    </xf>
    <xf numFmtId="0" fontId="8" fillId="0" borderId="12" xfId="0" applyFont="1" applyBorder="1" applyAlignment="1">
      <alignment vertical="center" wrapText="1"/>
    </xf>
    <xf numFmtId="49" fontId="24" fillId="0" borderId="12" xfId="0" applyNumberFormat="1" applyFont="1" applyBorder="1" applyAlignment="1">
      <alignment horizontal="center" vertical="center" wrapText="1"/>
    </xf>
    <xf numFmtId="183" fontId="24" fillId="0" borderId="12" xfId="50" applyFont="1" applyBorder="1" applyAlignment="1">
      <alignment vertical="center" wrapText="1"/>
    </xf>
    <xf numFmtId="0" fontId="24" fillId="0" borderId="12" xfId="0" applyFont="1" applyBorder="1" applyAlignment="1">
      <alignment vertical="center" wrapText="1"/>
    </xf>
    <xf numFmtId="0" fontId="8" fillId="0" borderId="12" xfId="0" applyFont="1" applyBorder="1" applyAlignment="1">
      <alignment horizontal="center" vertical="center" wrapText="1"/>
    </xf>
    <xf numFmtId="0" fontId="24" fillId="0" borderId="0" xfId="0" applyFont="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49" fontId="8" fillId="0" borderId="12" xfId="0" applyNumberFormat="1" applyFont="1" applyBorder="1" applyAlignment="1">
      <alignment horizontal="center" vertical="center" wrapText="1"/>
    </xf>
    <xf numFmtId="183" fontId="8" fillId="0" borderId="12" xfId="50" applyFont="1" applyBorder="1" applyAlignment="1">
      <alignment vertical="center" wrapText="1"/>
    </xf>
    <xf numFmtId="0" fontId="8" fillId="0" borderId="0" xfId="0" applyFont="1" applyAlignment="1">
      <alignment vertical="center" wrapText="1"/>
    </xf>
    <xf numFmtId="183" fontId="24" fillId="0" borderId="17" xfId="50" applyFont="1" applyBorder="1" applyAlignment="1">
      <alignment vertical="center" wrapText="1"/>
    </xf>
    <xf numFmtId="183" fontId="24" fillId="0" borderId="18" xfId="50" applyFont="1" applyBorder="1" applyAlignment="1">
      <alignment vertical="center" wrapText="1"/>
    </xf>
    <xf numFmtId="183" fontId="8" fillId="0" borderId="13" xfId="50" applyFont="1" applyBorder="1" applyAlignment="1">
      <alignment vertical="center" wrapText="1"/>
    </xf>
    <xf numFmtId="0" fontId="8" fillId="0" borderId="10" xfId="0" applyFont="1" applyBorder="1" applyAlignment="1">
      <alignment horizontal="center" vertical="center" wrapText="1"/>
    </xf>
    <xf numFmtId="49" fontId="24" fillId="0" borderId="17" xfId="0" applyNumberFormat="1" applyFont="1" applyBorder="1" applyAlignment="1">
      <alignment vertical="center" wrapText="1"/>
    </xf>
    <xf numFmtId="49" fontId="24" fillId="0" borderId="19" xfId="0" applyNumberFormat="1" applyFont="1" applyBorder="1" applyAlignment="1">
      <alignment vertical="center" wrapText="1"/>
    </xf>
    <xf numFmtId="0" fontId="8" fillId="0" borderId="10" xfId="0" applyFont="1" applyBorder="1" applyAlignment="1">
      <alignment vertical="center" wrapText="1"/>
    </xf>
    <xf numFmtId="183" fontId="24" fillId="0" borderId="19" xfId="50" applyFont="1" applyBorder="1" applyAlignment="1">
      <alignment vertical="center" wrapText="1"/>
    </xf>
    <xf numFmtId="49" fontId="24" fillId="0" borderId="12" xfId="0" applyNumberFormat="1" applyFont="1" applyBorder="1" applyAlignment="1">
      <alignment vertical="center" wrapText="1"/>
    </xf>
    <xf numFmtId="183" fontId="24" fillId="0" borderId="20" xfId="50" applyFont="1" applyBorder="1" applyAlignment="1">
      <alignment vertical="center" wrapText="1"/>
    </xf>
    <xf numFmtId="49" fontId="24" fillId="0" borderId="10" xfId="0" applyNumberFormat="1" applyFont="1" applyBorder="1" applyAlignment="1">
      <alignment vertical="center" wrapText="1"/>
    </xf>
    <xf numFmtId="183" fontId="24" fillId="0" borderId="10" xfId="50" applyFont="1" applyBorder="1" applyAlignment="1">
      <alignment vertical="center" wrapText="1"/>
    </xf>
    <xf numFmtId="183" fontId="24" fillId="0" borderId="21" xfId="50" applyFont="1" applyBorder="1" applyAlignment="1">
      <alignment vertical="center" wrapText="1"/>
    </xf>
    <xf numFmtId="183" fontId="24" fillId="0" borderId="22" xfId="50" applyFont="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vertical="center" wrapText="1"/>
    </xf>
    <xf numFmtId="49" fontId="8" fillId="0" borderId="12" xfId="0" applyNumberFormat="1" applyFont="1" applyFill="1" applyBorder="1" applyAlignment="1">
      <alignment horizontal="center" vertical="center" wrapText="1"/>
    </xf>
    <xf numFmtId="189" fontId="8" fillId="0" borderId="12" xfId="0" applyNumberFormat="1" applyFont="1" applyFill="1" applyBorder="1" applyAlignment="1">
      <alignment horizontal="right" vertical="center" wrapText="1"/>
    </xf>
    <xf numFmtId="0" fontId="8" fillId="0" borderId="0" xfId="0" applyFont="1" applyFill="1" applyAlignment="1">
      <alignment vertical="center" wrapText="1"/>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183" fontId="24" fillId="0" borderId="0" xfId="5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wrapText="1"/>
    </xf>
    <xf numFmtId="183" fontId="0" fillId="0" borderId="0" xfId="50" applyFont="1" applyAlignment="1">
      <alignment vertical="center" wrapText="1"/>
    </xf>
    <xf numFmtId="3" fontId="1" fillId="0" borderId="12" xfId="0" applyNumberFormat="1" applyFont="1" applyBorder="1" applyAlignment="1">
      <alignment wrapText="1"/>
    </xf>
    <xf numFmtId="210" fontId="6" fillId="0" borderId="12" xfId="51" applyNumberFormat="1" applyFont="1" applyBorder="1" applyAlignment="1">
      <alignment horizontal="center" vertical="center"/>
    </xf>
    <xf numFmtId="181" fontId="6" fillId="0" borderId="12" xfId="51" applyNumberFormat="1" applyFont="1" applyBorder="1" applyAlignment="1">
      <alignment horizontal="center" vertical="center"/>
    </xf>
    <xf numFmtId="201" fontId="7" fillId="0" borderId="12" xfId="0" applyNumberFormat="1" applyFont="1" applyBorder="1" applyAlignment="1">
      <alignment wrapText="1"/>
    </xf>
    <xf numFmtId="43" fontId="21" fillId="0" borderId="0" xfId="0" applyNumberFormat="1" applyFont="1" applyFill="1" applyAlignment="1">
      <alignment horizontal="center" vertical="center" wrapText="1"/>
    </xf>
    <xf numFmtId="200" fontId="7" fillId="0" borderId="12" xfId="0" applyNumberFormat="1" applyFont="1" applyBorder="1" applyAlignment="1">
      <alignment wrapText="1"/>
    </xf>
    <xf numFmtId="0" fontId="0" fillId="0" borderId="0" xfId="0" applyAlignment="1">
      <alignment/>
    </xf>
    <xf numFmtId="0" fontId="27"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3" xfId="0" applyFont="1" applyBorder="1" applyAlignment="1">
      <alignment horizontal="center" vertical="center" wrapText="1"/>
    </xf>
    <xf numFmtId="183" fontId="23" fillId="0" borderId="11" xfId="50" applyFont="1" applyBorder="1" applyAlignment="1">
      <alignment horizontal="center" vertical="center" wrapText="1"/>
    </xf>
    <xf numFmtId="49" fontId="23" fillId="0" borderId="11" xfId="0" applyNumberFormat="1" applyFont="1" applyBorder="1" applyAlignment="1">
      <alignment horizontal="center" vertical="center" wrapText="1"/>
    </xf>
    <xf numFmtId="0" fontId="11" fillId="0" borderId="11" xfId="0" applyFont="1" applyBorder="1" applyAlignment="1">
      <alignment vertical="center" wrapText="1"/>
    </xf>
    <xf numFmtId="0" fontId="0" fillId="0" borderId="12" xfId="0" applyBorder="1" applyAlignment="1">
      <alignment vertical="center"/>
    </xf>
    <xf numFmtId="188" fontId="28" fillId="0" borderId="12" xfId="0" applyNumberFormat="1" applyFont="1" applyBorder="1" applyAlignment="1">
      <alignment vertical="center" wrapText="1"/>
    </xf>
    <xf numFmtId="194" fontId="7" fillId="0" borderId="12" xfId="0" applyNumberFormat="1" applyFont="1" applyBorder="1" applyAlignment="1">
      <alignment wrapText="1"/>
    </xf>
    <xf numFmtId="183" fontId="9" fillId="0" borderId="14" xfId="50" applyNumberFormat="1"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24" xfId="0" applyFont="1" applyFill="1" applyBorder="1" applyAlignment="1">
      <alignment vertical="center" wrapText="1"/>
    </xf>
    <xf numFmtId="0" fontId="21" fillId="0" borderId="11" xfId="0" applyFont="1" applyFill="1" applyBorder="1" applyAlignment="1">
      <alignment vertical="center" wrapText="1"/>
    </xf>
    <xf numFmtId="0" fontId="18" fillId="0" borderId="0" xfId="0" applyFont="1" applyFill="1" applyAlignment="1">
      <alignment horizontal="left" vertical="center" wrapText="1"/>
    </xf>
    <xf numFmtId="0" fontId="25" fillId="0" borderId="0" xfId="0" applyFont="1" applyFill="1" applyBorder="1" applyAlignment="1">
      <alignment horizontal="center" vertical="center" wrapText="1"/>
    </xf>
    <xf numFmtId="183" fontId="25" fillId="0" borderId="0" xfId="5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2" xfId="0" applyFont="1" applyFill="1" applyBorder="1" applyAlignment="1">
      <alignment horizontal="center" vertical="center" wrapText="1"/>
    </xf>
    <xf numFmtId="183" fontId="19" fillId="0" borderId="12" xfId="5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9" fillId="0" borderId="0" xfId="0" applyFont="1" applyAlignment="1">
      <alignment horizontal="center" vertical="center"/>
    </xf>
    <xf numFmtId="0" fontId="26"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xf>
    <xf numFmtId="0" fontId="27" fillId="0" borderId="25" xfId="0" applyFont="1" applyBorder="1" applyAlignment="1">
      <alignment horizontal="center" vertical="center"/>
    </xf>
    <xf numFmtId="0" fontId="27" fillId="0" borderId="14" xfId="0" applyFont="1" applyBorder="1" applyAlignment="1">
      <alignment horizontal="center" vertical="center"/>
    </xf>
    <xf numFmtId="3" fontId="12" fillId="0" borderId="0" xfId="0" applyNumberFormat="1" applyFont="1" applyAlignment="1">
      <alignment horizontal="center"/>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3" fontId="15" fillId="0" borderId="13" xfId="0" applyNumberFormat="1" applyFont="1" applyBorder="1" applyAlignment="1">
      <alignment horizontal="center" wrapText="1"/>
    </xf>
    <xf numFmtId="3" fontId="15" fillId="0" borderId="14" xfId="0" applyNumberFormat="1" applyFont="1" applyBorder="1" applyAlignment="1">
      <alignment horizontal="center" wrapText="1"/>
    </xf>
    <xf numFmtId="3" fontId="15" fillId="0" borderId="13"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0" fontId="5" fillId="0" borderId="0" xfId="0" applyFont="1" applyAlignment="1">
      <alignment horizontal="center"/>
    </xf>
    <xf numFmtId="0" fontId="8" fillId="0" borderId="26" xfId="0" applyFont="1" applyBorder="1" applyAlignment="1">
      <alignment horizontal="center" wrapText="1"/>
    </xf>
    <xf numFmtId="0" fontId="7" fillId="0" borderId="23" xfId="0" applyFont="1" applyBorder="1" applyAlignment="1">
      <alignment horizontal="center" wrapText="1"/>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wrapText="1"/>
      <protection/>
    </xf>
    <xf numFmtId="0" fontId="17" fillId="0" borderId="12"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wrapText="1"/>
      <protection/>
    </xf>
    <xf numFmtId="0" fontId="17" fillId="0" borderId="13" xfId="0" applyNumberFormat="1" applyFont="1" applyFill="1" applyBorder="1" applyAlignment="1" applyProtection="1">
      <alignment horizontal="center" vertical="center"/>
      <protection/>
    </xf>
    <xf numFmtId="0" fontId="17" fillId="0" borderId="25"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0" fillId="0" borderId="0" xfId="0"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2" xfId="0" applyFont="1" applyBorder="1" applyAlignment="1">
      <alignment horizontal="center" vertical="center" wrapText="1"/>
    </xf>
    <xf numFmtId="183" fontId="23" fillId="0" borderId="12" xfId="50" applyFont="1" applyBorder="1" applyAlignment="1">
      <alignment horizontal="center" vertical="center" wrapText="1"/>
    </xf>
    <xf numFmtId="0" fontId="11" fillId="0" borderId="24" xfId="0" applyFont="1" applyBorder="1" applyAlignment="1">
      <alignment vertical="center" wrapText="1"/>
    </xf>
    <xf numFmtId="0" fontId="11" fillId="0" borderId="11" xfId="0" applyFont="1" applyBorder="1" applyAlignment="1">
      <alignment vertical="center" wrapText="1"/>
    </xf>
    <xf numFmtId="0" fontId="23" fillId="0" borderId="1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4" xfId="0"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183" fontId="23" fillId="0" borderId="10" xfId="50" applyFont="1" applyBorder="1" applyAlignment="1">
      <alignment horizontal="center" vertical="center" wrapText="1"/>
    </xf>
    <xf numFmtId="183" fontId="23" fillId="0" borderId="24" xfId="50" applyFont="1" applyBorder="1" applyAlignment="1">
      <alignment horizontal="center" vertical="center" wrapText="1"/>
    </xf>
    <xf numFmtId="183" fontId="23" fillId="0" borderId="11" xfId="5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3450;&#31295;)2014&#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WEPZYIO"/>
      <sheetName val="KRTEMRMOR"/>
      <sheetName val="MELRKVTSM"/>
      <sheetName val="LIMRYVPWP"/>
      <sheetName val="XENIXKDNO"/>
      <sheetName val="TEWQOSNJW"/>
      <sheetName val="TMVMAYRHO"/>
      <sheetName val="NJQTAPYCQ"/>
      <sheetName val="SYPACJSYN"/>
      <sheetName val="TROXVFNPKP"/>
      <sheetName val="YRPFOYWTRW"/>
      <sheetName val="MQIQVJSNPP"/>
      <sheetName val="YNIPYMIRRP"/>
      <sheetName val="RNYWQPTSIS"/>
      <sheetName val="OONLTLTHMP"/>
      <sheetName val="ONQIVOYPRO"/>
      <sheetName val="TCIOORQBXN"/>
      <sheetName val="MIMMKPRRPT"/>
      <sheetName val="RRLSNSQJRS"/>
      <sheetName val="RXIQXYJRSY"/>
      <sheetName val="MPOWOYNTMV"/>
      <sheetName val="OPMSSSORYP"/>
      <sheetName val="TRPTZHRIBL"/>
      <sheetName val="OFOAXEFQIC"/>
      <sheetName val="MPQOPVSSAN"/>
      <sheetName val="SRAOOYTNST"/>
      <sheetName val="PVHWMMMSRR"/>
      <sheetName val="MMQQEJRPTQ"/>
      <sheetName val="ONTBOOWNRY"/>
      <sheetName val="DLVOTSYJPQ"/>
      <sheetName val="NIRROCYMYJ"/>
      <sheetName val="MVSQYTNSMN"/>
      <sheetName val="XORRYQQPNT"/>
      <sheetName val="YWTZLPMCOD"/>
      <sheetName val="RVYSSSEQTS"/>
      <sheetName val="NYZSYRJSTI"/>
      <sheetName val="TYMYQOKYMN"/>
      <sheetName val="YDPPQKYQQZ"/>
      <sheetName val="YSYRYLPLLS"/>
      <sheetName val="BEEMRVFYOP"/>
      <sheetName val="INMHMRTJLY"/>
      <sheetName val="MQLRIVRMPQ"/>
      <sheetName val="JJMXPPJPVR"/>
      <sheetName val="LZMHOMJKNR"/>
      <sheetName val="RRKYTNBLKA"/>
      <sheetName val="PRIRRSJRQS"/>
      <sheetName val="JRHYZOPPNL"/>
      <sheetName val="JTLOMQRZOZ"/>
      <sheetName val="LOQMMNQPSN"/>
      <sheetName val="JSENMEPHJM"/>
      <sheetName val="VHOWNWRSNJ"/>
      <sheetName val="MNKPVYOOFQ"/>
      <sheetName val="JVYJNTRSXT"/>
      <sheetName val="AZBKSOTYZV"/>
      <sheetName val="KRORPKXWMQ"/>
      <sheetName val="TRPLRQNNPQ"/>
      <sheetName val="JHNXBOCSOE"/>
      <sheetName val="PPQNHMQFYQ"/>
      <sheetName val="XSVYSNYVSN"/>
      <sheetName val="OKOERTWJOE"/>
      <sheetName val="NWYHNPVRME"/>
      <sheetName val="ZJVSYLOHSK"/>
      <sheetName val="面"/>
      <sheetName val="目录"/>
      <sheetName val="目录1"/>
      <sheetName val="收入(定)"/>
      <sheetName val="支出对比表1.5"/>
      <sheetName val="2015"/>
      <sheetName val="支出计划表1.5"/>
      <sheetName val="支出计划明细(调整后打印)"/>
      <sheetName val="支出计划明细(调整后) (2)"/>
      <sheetName val="支出计划明细 (2)"/>
      <sheetName val="收支总表(15%)"/>
      <sheetName val="减少（定）"/>
      <sheetName val="增加"/>
      <sheetName val="缺口资金"/>
      <sheetName val="培训费"/>
      <sheetName val="专项(15%)"/>
      <sheetName val="专项(15%) (2)"/>
      <sheetName val="（增加）定"/>
      <sheetName val="民生一园"/>
      <sheetName val="会议费"/>
      <sheetName val="公用"/>
      <sheetName val="接待"/>
    </sheetNames>
    <sheetDataSet>
      <sheetData sheetId="70">
        <row r="4">
          <cell r="C4">
            <v>319709477</v>
          </cell>
        </row>
        <row r="161">
          <cell r="C161">
            <v>256256546</v>
          </cell>
        </row>
        <row r="199">
          <cell r="C199">
            <v>202857995</v>
          </cell>
        </row>
        <row r="240">
          <cell r="C240">
            <v>22622844</v>
          </cell>
        </row>
        <row r="258">
          <cell r="C258">
            <v>51111085</v>
          </cell>
        </row>
        <row r="288">
          <cell r="C288">
            <v>379489637</v>
          </cell>
        </row>
        <row r="562">
          <cell r="C562">
            <v>138172964</v>
          </cell>
        </row>
        <row r="598">
          <cell r="C598">
            <v>26763520</v>
          </cell>
        </row>
        <row r="616">
          <cell r="C616">
            <v>187008429</v>
          </cell>
        </row>
        <row r="649">
          <cell r="C649">
            <v>182086906</v>
          </cell>
        </row>
        <row r="694">
          <cell r="C694">
            <v>161656994</v>
          </cell>
        </row>
        <row r="711">
          <cell r="C711">
            <v>20691180</v>
          </cell>
        </row>
        <row r="725">
          <cell r="C725">
            <v>13914968</v>
          </cell>
        </row>
        <row r="733">
          <cell r="C733">
            <v>15476012</v>
          </cell>
        </row>
        <row r="752">
          <cell r="C752">
            <v>52200000</v>
          </cell>
        </row>
        <row r="757">
          <cell r="C757">
            <v>20906704</v>
          </cell>
        </row>
        <row r="764">
          <cell r="C764">
            <v>26280000</v>
          </cell>
        </row>
        <row r="769">
          <cell r="C769">
            <v>190476600</v>
          </cell>
        </row>
        <row r="773">
          <cell r="C773">
            <v>639048000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83"/>
  <sheetViews>
    <sheetView zoomScalePageLayoutView="0" workbookViewId="0" topLeftCell="C1">
      <selection activeCell="E132" sqref="E132"/>
    </sheetView>
  </sheetViews>
  <sheetFormatPr defaultColWidth="9.00390625" defaultRowHeight="14.25"/>
  <cols>
    <col min="1" max="1" width="16.875" style="74" hidden="1" customWidth="1"/>
    <col min="2" max="2" width="5.50390625" style="75" hidden="1" customWidth="1"/>
    <col min="3" max="3" width="5.125" style="76" customWidth="1"/>
    <col min="4" max="4" width="18.375" style="74" customWidth="1"/>
    <col min="5" max="5" width="30.375" style="74" customWidth="1"/>
    <col min="6" max="6" width="21.375" style="112" customWidth="1"/>
    <col min="7" max="7" width="17.75390625" style="113" customWidth="1"/>
    <col min="8" max="8" width="12.00390625" style="76" hidden="1" customWidth="1"/>
    <col min="9" max="9" width="0" style="74" hidden="1" customWidth="1"/>
    <col min="10" max="10" width="19.375" style="77" hidden="1" customWidth="1"/>
    <col min="11" max="11" width="19.25390625" style="76" hidden="1" customWidth="1"/>
    <col min="12" max="12" width="17.75390625" style="74" hidden="1" customWidth="1"/>
    <col min="13" max="13" width="9.00390625" style="74" customWidth="1"/>
    <col min="14" max="14" width="16.125" style="74" bestFit="1" customWidth="1"/>
    <col min="15" max="16384" width="9.00390625" style="74" customWidth="1"/>
  </cols>
  <sheetData>
    <row r="1" spans="3:4" ht="24.75" customHeight="1">
      <c r="C1" s="179" t="s">
        <v>396</v>
      </c>
      <c r="D1" s="179"/>
    </row>
    <row r="2" spans="3:12" ht="30.75" customHeight="1">
      <c r="C2" s="180" t="s">
        <v>632</v>
      </c>
      <c r="D2" s="180"/>
      <c r="E2" s="180"/>
      <c r="F2" s="180"/>
      <c r="G2" s="180"/>
      <c r="H2" s="180"/>
      <c r="I2" s="180"/>
      <c r="J2" s="181"/>
      <c r="K2" s="180"/>
      <c r="L2" s="180"/>
    </row>
    <row r="3" spans="1:12" s="80" customFormat="1" ht="28.5" customHeight="1">
      <c r="A3" s="182" t="s">
        <v>1</v>
      </c>
      <c r="B3" s="183"/>
      <c r="C3" s="78" t="s">
        <v>122</v>
      </c>
      <c r="D3" s="184" t="s">
        <v>123</v>
      </c>
      <c r="E3" s="185"/>
      <c r="F3" s="185"/>
      <c r="G3" s="186"/>
      <c r="H3" s="187" t="s">
        <v>124</v>
      </c>
      <c r="I3" s="187"/>
      <c r="J3" s="188"/>
      <c r="K3" s="78" t="s">
        <v>125</v>
      </c>
      <c r="L3" s="78" t="s">
        <v>126</v>
      </c>
    </row>
    <row r="4" spans="1:12" s="80" customFormat="1" ht="20.25" customHeight="1">
      <c r="A4" s="78" t="s">
        <v>4</v>
      </c>
      <c r="B4" s="81" t="s">
        <v>0</v>
      </c>
      <c r="C4" s="78"/>
      <c r="D4" s="78" t="s">
        <v>127</v>
      </c>
      <c r="E4" s="78" t="s">
        <v>128</v>
      </c>
      <c r="F4" s="82" t="s">
        <v>633</v>
      </c>
      <c r="G4" s="78" t="s">
        <v>129</v>
      </c>
      <c r="H4" s="78" t="s">
        <v>130</v>
      </c>
      <c r="I4" s="83"/>
      <c r="J4" s="79" t="s">
        <v>131</v>
      </c>
      <c r="K4" s="78" t="s">
        <v>131</v>
      </c>
      <c r="L4" s="83"/>
    </row>
    <row r="5" spans="1:12" s="80" customFormat="1" ht="20.25" customHeight="1">
      <c r="A5" s="58" t="s">
        <v>132</v>
      </c>
      <c r="B5" s="58"/>
      <c r="C5" s="48"/>
      <c r="D5" s="189" t="s">
        <v>133</v>
      </c>
      <c r="E5" s="190"/>
      <c r="F5" s="172">
        <f>SUM(F6:F146)</f>
        <v>314397937.09</v>
      </c>
      <c r="G5" s="48"/>
      <c r="H5" s="48"/>
      <c r="I5" s="83"/>
      <c r="J5" s="84">
        <f>SUM(J6:J121)</f>
        <v>109197065.81</v>
      </c>
      <c r="K5" s="84">
        <f>SUM(K6:K121)</f>
        <v>190009859.01</v>
      </c>
      <c r="L5" s="83"/>
    </row>
    <row r="6" spans="1:12" s="92" customFormat="1" ht="12">
      <c r="A6" s="85"/>
      <c r="B6" s="86"/>
      <c r="C6" s="85">
        <v>1</v>
      </c>
      <c r="D6" s="87" t="s">
        <v>134</v>
      </c>
      <c r="E6" s="87" t="s">
        <v>135</v>
      </c>
      <c r="F6" s="88">
        <v>2106352.42</v>
      </c>
      <c r="G6" s="89" t="s">
        <v>136</v>
      </c>
      <c r="H6" s="85" t="s">
        <v>137</v>
      </c>
      <c r="I6" s="85"/>
      <c r="J6" s="90">
        <v>2106352.42</v>
      </c>
      <c r="K6" s="91">
        <f aca="true" t="shared" si="0" ref="K6:K69">F6-J6</f>
        <v>0</v>
      </c>
      <c r="L6" s="87"/>
    </row>
    <row r="7" spans="1:12" s="92" customFormat="1" ht="12">
      <c r="A7" s="85"/>
      <c r="B7" s="86"/>
      <c r="C7" s="85">
        <v>2</v>
      </c>
      <c r="D7" s="87" t="s">
        <v>138</v>
      </c>
      <c r="E7" s="87" t="s">
        <v>139</v>
      </c>
      <c r="F7" s="88">
        <v>129000</v>
      </c>
      <c r="G7" s="89" t="s">
        <v>140</v>
      </c>
      <c r="H7" s="85" t="s">
        <v>141</v>
      </c>
      <c r="I7" s="85"/>
      <c r="J7" s="88">
        <v>129000</v>
      </c>
      <c r="K7" s="91">
        <f t="shared" si="0"/>
        <v>0</v>
      </c>
      <c r="L7" s="87" t="s">
        <v>142</v>
      </c>
    </row>
    <row r="8" spans="1:12" s="92" customFormat="1" ht="24">
      <c r="A8" s="85"/>
      <c r="B8" s="86"/>
      <c r="C8" s="85">
        <v>3</v>
      </c>
      <c r="D8" s="87" t="s">
        <v>143</v>
      </c>
      <c r="E8" s="87" t="s">
        <v>144</v>
      </c>
      <c r="F8" s="88">
        <v>4245152.95</v>
      </c>
      <c r="G8" s="89" t="s">
        <v>145</v>
      </c>
      <c r="H8" s="85" t="s">
        <v>146</v>
      </c>
      <c r="I8" s="85"/>
      <c r="J8" s="88">
        <v>4245152.95</v>
      </c>
      <c r="K8" s="91">
        <f t="shared" si="0"/>
        <v>0</v>
      </c>
      <c r="L8" s="87"/>
    </row>
    <row r="9" spans="1:12" s="92" customFormat="1" ht="24">
      <c r="A9" s="85"/>
      <c r="B9" s="86"/>
      <c r="C9" s="85">
        <v>4</v>
      </c>
      <c r="D9" s="87" t="s">
        <v>143</v>
      </c>
      <c r="E9" s="87" t="s">
        <v>147</v>
      </c>
      <c r="F9" s="88">
        <v>1555000</v>
      </c>
      <c r="G9" s="89" t="s">
        <v>145</v>
      </c>
      <c r="H9" s="85"/>
      <c r="I9" s="85"/>
      <c r="J9" s="85"/>
      <c r="K9" s="91">
        <f t="shared" si="0"/>
        <v>1555000</v>
      </c>
      <c r="L9" s="87"/>
    </row>
    <row r="10" spans="1:12" s="92" customFormat="1" ht="24">
      <c r="A10" s="85"/>
      <c r="B10" s="86"/>
      <c r="C10" s="85">
        <v>5</v>
      </c>
      <c r="D10" s="87" t="s">
        <v>143</v>
      </c>
      <c r="E10" s="87" t="s">
        <v>148</v>
      </c>
      <c r="F10" s="88">
        <v>31000</v>
      </c>
      <c r="G10" s="89" t="s">
        <v>145</v>
      </c>
      <c r="H10" s="85"/>
      <c r="I10" s="85"/>
      <c r="J10" s="85"/>
      <c r="K10" s="91">
        <f t="shared" si="0"/>
        <v>31000</v>
      </c>
      <c r="L10" s="87"/>
    </row>
    <row r="11" spans="1:14" s="92" customFormat="1" ht="24">
      <c r="A11" s="85"/>
      <c r="B11" s="86"/>
      <c r="C11" s="85">
        <v>6</v>
      </c>
      <c r="D11" s="87" t="s">
        <v>149</v>
      </c>
      <c r="E11" s="87" t="s">
        <v>150</v>
      </c>
      <c r="F11" s="88">
        <v>288000</v>
      </c>
      <c r="G11" s="89" t="s">
        <v>151</v>
      </c>
      <c r="H11" s="85"/>
      <c r="I11" s="85"/>
      <c r="J11" s="85"/>
      <c r="K11" s="91">
        <f t="shared" si="0"/>
        <v>288000</v>
      </c>
      <c r="L11" s="87"/>
      <c r="N11" s="160"/>
    </row>
    <row r="12" spans="1:12" s="92" customFormat="1" ht="12">
      <c r="A12" s="85"/>
      <c r="B12" s="86"/>
      <c r="C12" s="85">
        <v>7</v>
      </c>
      <c r="D12" s="87" t="s">
        <v>152</v>
      </c>
      <c r="E12" s="87" t="s">
        <v>153</v>
      </c>
      <c r="F12" s="88">
        <v>255000</v>
      </c>
      <c r="G12" s="89" t="s">
        <v>154</v>
      </c>
      <c r="H12" s="85" t="s">
        <v>155</v>
      </c>
      <c r="I12" s="87" t="s">
        <v>156</v>
      </c>
      <c r="J12" s="88">
        <v>255000</v>
      </c>
      <c r="K12" s="91">
        <f t="shared" si="0"/>
        <v>0</v>
      </c>
      <c r="L12" s="87"/>
    </row>
    <row r="13" spans="1:12" s="92" customFormat="1" ht="12">
      <c r="A13" s="85"/>
      <c r="B13" s="86"/>
      <c r="C13" s="85">
        <v>8</v>
      </c>
      <c r="D13" s="87" t="s">
        <v>157</v>
      </c>
      <c r="E13" s="87" t="s">
        <v>158</v>
      </c>
      <c r="F13" s="88">
        <v>52200</v>
      </c>
      <c r="G13" s="89" t="s">
        <v>159</v>
      </c>
      <c r="H13" s="85" t="s">
        <v>160</v>
      </c>
      <c r="I13" s="87" t="s">
        <v>156</v>
      </c>
      <c r="J13" s="88">
        <v>52200</v>
      </c>
      <c r="K13" s="91">
        <f t="shared" si="0"/>
        <v>0</v>
      </c>
      <c r="L13" s="87"/>
    </row>
    <row r="14" spans="1:12" s="92" customFormat="1" ht="12">
      <c r="A14" s="85"/>
      <c r="B14" s="86"/>
      <c r="C14" s="85">
        <v>9</v>
      </c>
      <c r="D14" s="87" t="s">
        <v>161</v>
      </c>
      <c r="E14" s="87" t="s">
        <v>162</v>
      </c>
      <c r="F14" s="88">
        <v>546300</v>
      </c>
      <c r="G14" s="89" t="s">
        <v>163</v>
      </c>
      <c r="H14" s="85" t="s">
        <v>164</v>
      </c>
      <c r="I14" s="87" t="s">
        <v>156</v>
      </c>
      <c r="J14" s="88">
        <v>546300</v>
      </c>
      <c r="K14" s="91">
        <f t="shared" si="0"/>
        <v>0</v>
      </c>
      <c r="L14" s="87"/>
    </row>
    <row r="15" spans="1:12" s="92" customFormat="1" ht="12">
      <c r="A15" s="85"/>
      <c r="B15" s="86"/>
      <c r="C15" s="85">
        <v>10</v>
      </c>
      <c r="D15" s="87" t="s">
        <v>165</v>
      </c>
      <c r="E15" s="87" t="s">
        <v>166</v>
      </c>
      <c r="F15" s="88">
        <v>40000</v>
      </c>
      <c r="G15" s="89" t="s">
        <v>167</v>
      </c>
      <c r="H15" s="85"/>
      <c r="I15" s="87" t="s">
        <v>156</v>
      </c>
      <c r="J15" s="85"/>
      <c r="K15" s="91">
        <f t="shared" si="0"/>
        <v>40000</v>
      </c>
      <c r="L15" s="87"/>
    </row>
    <row r="16" spans="1:12" s="92" customFormat="1" ht="12">
      <c r="A16" s="85"/>
      <c r="B16" s="86"/>
      <c r="C16" s="85">
        <v>11</v>
      </c>
      <c r="D16" s="87" t="s">
        <v>168</v>
      </c>
      <c r="E16" s="87" t="s">
        <v>158</v>
      </c>
      <c r="F16" s="88">
        <v>6000</v>
      </c>
      <c r="G16" s="89" t="s">
        <v>154</v>
      </c>
      <c r="H16" s="85"/>
      <c r="I16" s="87" t="s">
        <v>156</v>
      </c>
      <c r="J16" s="85"/>
      <c r="K16" s="91">
        <f t="shared" si="0"/>
        <v>6000</v>
      </c>
      <c r="L16" s="87"/>
    </row>
    <row r="17" spans="1:12" s="92" customFormat="1" ht="12">
      <c r="A17" s="85"/>
      <c r="B17" s="86"/>
      <c r="C17" s="85">
        <v>12</v>
      </c>
      <c r="D17" s="87" t="s">
        <v>168</v>
      </c>
      <c r="E17" s="87" t="s">
        <v>169</v>
      </c>
      <c r="F17" s="88">
        <v>133200</v>
      </c>
      <c r="G17" s="89" t="s">
        <v>154</v>
      </c>
      <c r="H17" s="85" t="s">
        <v>170</v>
      </c>
      <c r="I17" s="87" t="s">
        <v>156</v>
      </c>
      <c r="J17" s="88">
        <v>133200</v>
      </c>
      <c r="K17" s="91">
        <f t="shared" si="0"/>
        <v>0</v>
      </c>
      <c r="L17" s="87"/>
    </row>
    <row r="18" spans="1:12" s="92" customFormat="1" ht="12">
      <c r="A18" s="85"/>
      <c r="B18" s="86"/>
      <c r="C18" s="85">
        <v>13</v>
      </c>
      <c r="D18" s="87" t="s">
        <v>171</v>
      </c>
      <c r="E18" s="87" t="s">
        <v>158</v>
      </c>
      <c r="F18" s="88">
        <v>12800</v>
      </c>
      <c r="G18" s="89" t="s">
        <v>172</v>
      </c>
      <c r="H18" s="85"/>
      <c r="I18" s="87" t="s">
        <v>156</v>
      </c>
      <c r="J18" s="85"/>
      <c r="K18" s="91">
        <f t="shared" si="0"/>
        <v>12800</v>
      </c>
      <c r="L18" s="87"/>
    </row>
    <row r="19" spans="1:12" s="92" customFormat="1" ht="12">
      <c r="A19" s="85"/>
      <c r="B19" s="86"/>
      <c r="C19" s="85">
        <v>14</v>
      </c>
      <c r="D19" s="87" t="s">
        <v>173</v>
      </c>
      <c r="E19" s="87" t="s">
        <v>174</v>
      </c>
      <c r="F19" s="88">
        <v>26800</v>
      </c>
      <c r="G19" s="89" t="s">
        <v>175</v>
      </c>
      <c r="H19" s="85" t="s">
        <v>176</v>
      </c>
      <c r="I19" s="87" t="s">
        <v>156</v>
      </c>
      <c r="J19" s="85">
        <v>26800</v>
      </c>
      <c r="K19" s="91">
        <f t="shared" si="0"/>
        <v>0</v>
      </c>
      <c r="L19" s="87"/>
    </row>
    <row r="20" spans="1:12" s="92" customFormat="1" ht="12">
      <c r="A20" s="85"/>
      <c r="B20" s="86"/>
      <c r="C20" s="85">
        <v>15</v>
      </c>
      <c r="D20" s="87" t="s">
        <v>177</v>
      </c>
      <c r="E20" s="87" t="s">
        <v>158</v>
      </c>
      <c r="F20" s="88">
        <v>43800</v>
      </c>
      <c r="G20" s="89" t="s">
        <v>167</v>
      </c>
      <c r="H20" s="85" t="s">
        <v>178</v>
      </c>
      <c r="I20" s="87" t="s">
        <v>156</v>
      </c>
      <c r="J20" s="88">
        <v>43800</v>
      </c>
      <c r="K20" s="91">
        <f t="shared" si="0"/>
        <v>0</v>
      </c>
      <c r="L20" s="87"/>
    </row>
    <row r="21" spans="1:12" s="92" customFormat="1" ht="12">
      <c r="A21" s="85"/>
      <c r="B21" s="86"/>
      <c r="C21" s="85">
        <v>16</v>
      </c>
      <c r="D21" s="87" t="s">
        <v>179</v>
      </c>
      <c r="E21" s="87" t="s">
        <v>180</v>
      </c>
      <c r="F21" s="88">
        <v>50000</v>
      </c>
      <c r="G21" s="89" t="s">
        <v>181</v>
      </c>
      <c r="H21" s="85"/>
      <c r="I21" s="87" t="s">
        <v>182</v>
      </c>
      <c r="J21" s="85"/>
      <c r="K21" s="91">
        <f t="shared" si="0"/>
        <v>50000</v>
      </c>
      <c r="L21" s="87"/>
    </row>
    <row r="22" spans="1:12" s="92" customFormat="1" ht="12">
      <c r="A22" s="85"/>
      <c r="B22" s="86"/>
      <c r="C22" s="85">
        <v>17</v>
      </c>
      <c r="D22" s="87" t="s">
        <v>183</v>
      </c>
      <c r="E22" s="87" t="s">
        <v>180</v>
      </c>
      <c r="F22" s="88">
        <v>88000</v>
      </c>
      <c r="G22" s="89" t="s">
        <v>184</v>
      </c>
      <c r="H22" s="85"/>
      <c r="I22" s="87" t="s">
        <v>182</v>
      </c>
      <c r="J22" s="85"/>
      <c r="K22" s="91">
        <f t="shared" si="0"/>
        <v>88000</v>
      </c>
      <c r="L22" s="87"/>
    </row>
    <row r="23" spans="1:12" s="92" customFormat="1" ht="24">
      <c r="A23" s="85"/>
      <c r="B23" s="86"/>
      <c r="C23" s="85">
        <v>18</v>
      </c>
      <c r="D23" s="87" t="s">
        <v>185</v>
      </c>
      <c r="E23" s="87" t="s">
        <v>180</v>
      </c>
      <c r="F23" s="88">
        <v>26000</v>
      </c>
      <c r="G23" s="89" t="s">
        <v>184</v>
      </c>
      <c r="H23" s="85"/>
      <c r="I23" s="87" t="s">
        <v>182</v>
      </c>
      <c r="J23" s="85"/>
      <c r="K23" s="91">
        <f t="shared" si="0"/>
        <v>26000</v>
      </c>
      <c r="L23" s="87"/>
    </row>
    <row r="24" spans="1:12" s="92" customFormat="1" ht="12">
      <c r="A24" s="85"/>
      <c r="B24" s="86"/>
      <c r="C24" s="85">
        <v>20</v>
      </c>
      <c r="D24" s="87" t="s">
        <v>186</v>
      </c>
      <c r="E24" s="87" t="s">
        <v>180</v>
      </c>
      <c r="F24" s="88">
        <v>249100</v>
      </c>
      <c r="G24" s="89" t="s">
        <v>184</v>
      </c>
      <c r="H24" s="85" t="s">
        <v>187</v>
      </c>
      <c r="I24" s="87" t="s">
        <v>182</v>
      </c>
      <c r="J24" s="88">
        <v>249100</v>
      </c>
      <c r="K24" s="91">
        <f t="shared" si="0"/>
        <v>0</v>
      </c>
      <c r="L24" s="87"/>
    </row>
    <row r="25" spans="1:12" s="92" customFormat="1" ht="12">
      <c r="A25" s="85"/>
      <c r="B25" s="86"/>
      <c r="C25" s="85">
        <v>21</v>
      </c>
      <c r="D25" s="87" t="s">
        <v>188</v>
      </c>
      <c r="E25" s="87" t="s">
        <v>180</v>
      </c>
      <c r="F25" s="88">
        <v>110500</v>
      </c>
      <c r="G25" s="89" t="s">
        <v>189</v>
      </c>
      <c r="H25" s="85"/>
      <c r="I25" s="87" t="s">
        <v>182</v>
      </c>
      <c r="J25" s="85"/>
      <c r="K25" s="91">
        <f t="shared" si="0"/>
        <v>110500</v>
      </c>
      <c r="L25" s="87"/>
    </row>
    <row r="26" spans="1:12" s="92" customFormat="1" ht="12">
      <c r="A26" s="85"/>
      <c r="B26" s="86"/>
      <c r="C26" s="85">
        <v>22</v>
      </c>
      <c r="D26" s="87" t="s">
        <v>190</v>
      </c>
      <c r="E26" s="87" t="s">
        <v>180</v>
      </c>
      <c r="F26" s="88">
        <v>25600</v>
      </c>
      <c r="G26" s="89" t="s">
        <v>191</v>
      </c>
      <c r="H26" s="85"/>
      <c r="I26" s="87" t="s">
        <v>182</v>
      </c>
      <c r="J26" s="85"/>
      <c r="K26" s="91">
        <f t="shared" si="0"/>
        <v>25600</v>
      </c>
      <c r="L26" s="87"/>
    </row>
    <row r="27" spans="1:12" s="92" customFormat="1" ht="12">
      <c r="A27" s="85"/>
      <c r="B27" s="86"/>
      <c r="C27" s="85">
        <v>23</v>
      </c>
      <c r="D27" s="87" t="s">
        <v>192</v>
      </c>
      <c r="E27" s="87" t="s">
        <v>193</v>
      </c>
      <c r="F27" s="88">
        <v>9643800</v>
      </c>
      <c r="G27" s="89" t="s">
        <v>181</v>
      </c>
      <c r="H27" s="85"/>
      <c r="I27" s="85"/>
      <c r="J27" s="85"/>
      <c r="K27" s="91">
        <f t="shared" si="0"/>
        <v>9643800</v>
      </c>
      <c r="L27" s="87"/>
    </row>
    <row r="28" spans="1:12" s="92" customFormat="1" ht="24">
      <c r="A28" s="85"/>
      <c r="B28" s="86"/>
      <c r="C28" s="85">
        <v>24</v>
      </c>
      <c r="D28" s="87" t="s">
        <v>194</v>
      </c>
      <c r="E28" s="87" t="s">
        <v>195</v>
      </c>
      <c r="F28" s="88">
        <v>1466862</v>
      </c>
      <c r="G28" s="89" t="s">
        <v>184</v>
      </c>
      <c r="H28" s="85" t="s">
        <v>196</v>
      </c>
      <c r="I28" s="85"/>
      <c r="J28" s="88">
        <v>1466862</v>
      </c>
      <c r="K28" s="91">
        <f t="shared" si="0"/>
        <v>0</v>
      </c>
      <c r="L28" s="87"/>
    </row>
    <row r="29" spans="1:12" s="92" customFormat="1" ht="12">
      <c r="A29" s="85"/>
      <c r="B29" s="86"/>
      <c r="C29" s="85">
        <v>25</v>
      </c>
      <c r="D29" s="87" t="s">
        <v>197</v>
      </c>
      <c r="E29" s="87" t="s">
        <v>180</v>
      </c>
      <c r="F29" s="88">
        <v>85000</v>
      </c>
      <c r="G29" s="89" t="s">
        <v>198</v>
      </c>
      <c r="H29" s="85"/>
      <c r="I29" s="85"/>
      <c r="J29" s="85"/>
      <c r="K29" s="91">
        <f t="shared" si="0"/>
        <v>85000</v>
      </c>
      <c r="L29" s="87"/>
    </row>
    <row r="30" spans="1:12" s="92" customFormat="1" ht="24">
      <c r="A30" s="85"/>
      <c r="B30" s="86"/>
      <c r="C30" s="85">
        <v>26</v>
      </c>
      <c r="D30" s="87" t="s">
        <v>199</v>
      </c>
      <c r="E30" s="87" t="s">
        <v>200</v>
      </c>
      <c r="F30" s="93">
        <v>4113338</v>
      </c>
      <c r="G30" s="89" t="s">
        <v>201</v>
      </c>
      <c r="H30" s="85"/>
      <c r="I30" s="85"/>
      <c r="J30" s="85"/>
      <c r="K30" s="91">
        <f t="shared" si="0"/>
        <v>4113338</v>
      </c>
      <c r="L30" s="87"/>
    </row>
    <row r="31" spans="1:12" s="92" customFormat="1" ht="12">
      <c r="A31" s="85"/>
      <c r="B31" s="86"/>
      <c r="C31" s="85">
        <v>27</v>
      </c>
      <c r="D31" s="87" t="s">
        <v>202</v>
      </c>
      <c r="E31" s="87" t="s">
        <v>203</v>
      </c>
      <c r="F31" s="88">
        <v>3000000</v>
      </c>
      <c r="G31" s="89" t="s">
        <v>184</v>
      </c>
      <c r="H31" s="85"/>
      <c r="I31" s="85"/>
      <c r="J31" s="85"/>
      <c r="K31" s="91">
        <f t="shared" si="0"/>
        <v>3000000</v>
      </c>
      <c r="L31" s="87"/>
    </row>
    <row r="32" spans="1:12" s="92" customFormat="1" ht="12">
      <c r="A32" s="85"/>
      <c r="B32" s="86"/>
      <c r="C32" s="85">
        <v>28</v>
      </c>
      <c r="D32" s="87" t="s">
        <v>190</v>
      </c>
      <c r="E32" s="87" t="s">
        <v>204</v>
      </c>
      <c r="F32" s="88">
        <v>2050000</v>
      </c>
      <c r="G32" s="89" t="s">
        <v>191</v>
      </c>
      <c r="H32" s="85" t="s">
        <v>205</v>
      </c>
      <c r="I32" s="85"/>
      <c r="J32" s="88">
        <v>2050000</v>
      </c>
      <c r="K32" s="91">
        <f t="shared" si="0"/>
        <v>0</v>
      </c>
      <c r="L32" s="87"/>
    </row>
    <row r="33" spans="1:12" s="92" customFormat="1" ht="24">
      <c r="A33" s="85"/>
      <c r="B33" s="86"/>
      <c r="C33" s="85">
        <v>29</v>
      </c>
      <c r="D33" s="87" t="s">
        <v>206</v>
      </c>
      <c r="E33" s="87" t="s">
        <v>207</v>
      </c>
      <c r="F33" s="88">
        <v>3068808</v>
      </c>
      <c r="G33" s="89" t="s">
        <v>191</v>
      </c>
      <c r="H33" s="85"/>
      <c r="I33" s="85"/>
      <c r="J33" s="85"/>
      <c r="K33" s="91">
        <f t="shared" si="0"/>
        <v>3068808</v>
      </c>
      <c r="L33" s="87"/>
    </row>
    <row r="34" spans="1:12" s="92" customFormat="1" ht="12">
      <c r="A34" s="85"/>
      <c r="B34" s="86"/>
      <c r="C34" s="85">
        <v>30</v>
      </c>
      <c r="D34" s="87" t="s">
        <v>208</v>
      </c>
      <c r="E34" s="87" t="s">
        <v>209</v>
      </c>
      <c r="F34" s="88">
        <v>100000</v>
      </c>
      <c r="G34" s="89" t="s">
        <v>210</v>
      </c>
      <c r="H34" s="85" t="s">
        <v>211</v>
      </c>
      <c r="I34" s="85"/>
      <c r="J34" s="88">
        <v>100000</v>
      </c>
      <c r="K34" s="91">
        <f t="shared" si="0"/>
        <v>0</v>
      </c>
      <c r="L34" s="87" t="s">
        <v>212</v>
      </c>
    </row>
    <row r="35" spans="1:12" s="92" customFormat="1" ht="12">
      <c r="A35" s="85"/>
      <c r="B35" s="86"/>
      <c r="C35" s="85">
        <v>31</v>
      </c>
      <c r="D35" s="87" t="s">
        <v>213</v>
      </c>
      <c r="E35" s="87" t="s">
        <v>214</v>
      </c>
      <c r="F35" s="88">
        <v>100000</v>
      </c>
      <c r="G35" s="89" t="s">
        <v>136</v>
      </c>
      <c r="H35" s="85" t="s">
        <v>215</v>
      </c>
      <c r="I35" s="85"/>
      <c r="J35" s="88">
        <v>100000</v>
      </c>
      <c r="K35" s="91">
        <f t="shared" si="0"/>
        <v>0</v>
      </c>
      <c r="L35" s="87" t="s">
        <v>216</v>
      </c>
    </row>
    <row r="36" spans="1:12" s="92" customFormat="1" ht="12">
      <c r="A36" s="85"/>
      <c r="B36" s="86"/>
      <c r="C36" s="85">
        <v>32</v>
      </c>
      <c r="D36" s="87" t="s">
        <v>217</v>
      </c>
      <c r="E36" s="87" t="s">
        <v>218</v>
      </c>
      <c r="F36" s="88">
        <v>450000</v>
      </c>
      <c r="G36" s="89" t="s">
        <v>145</v>
      </c>
      <c r="H36" s="85" t="s">
        <v>219</v>
      </c>
      <c r="I36" s="85"/>
      <c r="J36" s="88">
        <v>450000</v>
      </c>
      <c r="K36" s="91">
        <f t="shared" si="0"/>
        <v>0</v>
      </c>
      <c r="L36" s="87"/>
    </row>
    <row r="37" spans="1:12" s="92" customFormat="1" ht="24">
      <c r="A37" s="94"/>
      <c r="B37" s="95"/>
      <c r="C37" s="85">
        <v>33</v>
      </c>
      <c r="D37" s="87" t="s">
        <v>220</v>
      </c>
      <c r="E37" s="87" t="s">
        <v>221</v>
      </c>
      <c r="F37" s="88">
        <v>7773408.78</v>
      </c>
      <c r="G37" s="89" t="s">
        <v>198</v>
      </c>
      <c r="H37" s="85" t="s">
        <v>222</v>
      </c>
      <c r="I37" s="85"/>
      <c r="J37" s="88">
        <v>7773408.78</v>
      </c>
      <c r="K37" s="91">
        <f t="shared" si="0"/>
        <v>0</v>
      </c>
      <c r="L37" s="87"/>
    </row>
    <row r="38" spans="1:12" s="92" customFormat="1" ht="12">
      <c r="A38" s="85"/>
      <c r="B38" s="96"/>
      <c r="C38" s="85">
        <v>34</v>
      </c>
      <c r="D38" s="87" t="s">
        <v>223</v>
      </c>
      <c r="E38" s="87" t="s">
        <v>224</v>
      </c>
      <c r="F38" s="88">
        <v>184057.5</v>
      </c>
      <c r="G38" s="89" t="s">
        <v>184</v>
      </c>
      <c r="H38" s="85"/>
      <c r="I38" s="85"/>
      <c r="J38" s="85"/>
      <c r="K38" s="91">
        <f t="shared" si="0"/>
        <v>184057.5</v>
      </c>
      <c r="L38" s="87"/>
    </row>
    <row r="39" spans="2:12" s="97" customFormat="1" ht="24">
      <c r="B39" s="98"/>
      <c r="C39" s="85">
        <v>35</v>
      </c>
      <c r="D39" s="87" t="s">
        <v>225</v>
      </c>
      <c r="E39" s="87" t="s">
        <v>226</v>
      </c>
      <c r="F39" s="88">
        <v>2552104.26</v>
      </c>
      <c r="G39" s="89" t="s">
        <v>198</v>
      </c>
      <c r="H39" s="85" t="s">
        <v>227</v>
      </c>
      <c r="I39" s="85"/>
      <c r="J39" s="88">
        <v>2552104.26</v>
      </c>
      <c r="K39" s="91">
        <f t="shared" si="0"/>
        <v>0</v>
      </c>
      <c r="L39" s="87"/>
    </row>
    <row r="40" spans="2:12" s="99" customFormat="1" ht="24">
      <c r="B40" s="100"/>
      <c r="C40" s="85">
        <v>36</v>
      </c>
      <c r="D40" s="87" t="s">
        <v>225</v>
      </c>
      <c r="E40" s="87" t="s">
        <v>228</v>
      </c>
      <c r="F40" s="88">
        <v>86264.3</v>
      </c>
      <c r="G40" s="89" t="s">
        <v>198</v>
      </c>
      <c r="H40" s="85" t="s">
        <v>229</v>
      </c>
      <c r="I40" s="87"/>
      <c r="J40" s="88">
        <v>86264.3</v>
      </c>
      <c r="K40" s="91">
        <f t="shared" si="0"/>
        <v>0</v>
      </c>
      <c r="L40" s="87"/>
    </row>
    <row r="41" spans="2:12" s="99" customFormat="1" ht="12">
      <c r="B41" s="100"/>
      <c r="C41" s="85">
        <v>37</v>
      </c>
      <c r="D41" s="87" t="s">
        <v>230</v>
      </c>
      <c r="E41" s="87" t="s">
        <v>231</v>
      </c>
      <c r="F41" s="88">
        <v>857000</v>
      </c>
      <c r="G41" s="89" t="s">
        <v>191</v>
      </c>
      <c r="H41" s="85"/>
      <c r="I41" s="87"/>
      <c r="J41" s="85"/>
      <c r="K41" s="91">
        <f t="shared" si="0"/>
        <v>857000</v>
      </c>
      <c r="L41" s="87"/>
    </row>
    <row r="42" spans="2:12" s="99" customFormat="1" ht="24">
      <c r="B42" s="100"/>
      <c r="C42" s="85">
        <v>38</v>
      </c>
      <c r="D42" s="87" t="s">
        <v>232</v>
      </c>
      <c r="E42" s="87" t="s">
        <v>233</v>
      </c>
      <c r="F42" s="88">
        <v>488000</v>
      </c>
      <c r="G42" s="89" t="s">
        <v>234</v>
      </c>
      <c r="H42" s="85"/>
      <c r="I42" s="87"/>
      <c r="J42" s="85"/>
      <c r="K42" s="91">
        <f t="shared" si="0"/>
        <v>488000</v>
      </c>
      <c r="L42" s="87" t="s">
        <v>235</v>
      </c>
    </row>
    <row r="43" spans="2:12" s="99" customFormat="1" ht="24">
      <c r="B43" s="100"/>
      <c r="C43" s="85">
        <v>39</v>
      </c>
      <c r="D43" s="87" t="s">
        <v>232</v>
      </c>
      <c r="E43" s="87" t="s">
        <v>236</v>
      </c>
      <c r="F43" s="88">
        <v>391000</v>
      </c>
      <c r="G43" s="89" t="s">
        <v>234</v>
      </c>
      <c r="H43" s="85"/>
      <c r="I43" s="87"/>
      <c r="J43" s="85"/>
      <c r="K43" s="91">
        <f t="shared" si="0"/>
        <v>391000</v>
      </c>
      <c r="L43" s="87" t="s">
        <v>237</v>
      </c>
    </row>
    <row r="44" spans="2:12" s="99" customFormat="1" ht="12">
      <c r="B44" s="100"/>
      <c r="C44" s="85">
        <v>40</v>
      </c>
      <c r="D44" s="87" t="s">
        <v>238</v>
      </c>
      <c r="E44" s="87" t="s">
        <v>239</v>
      </c>
      <c r="F44" s="88">
        <v>1000000</v>
      </c>
      <c r="G44" s="89" t="s">
        <v>201</v>
      </c>
      <c r="H44" s="85" t="s">
        <v>240</v>
      </c>
      <c r="I44" s="87"/>
      <c r="J44" s="88">
        <v>1000000</v>
      </c>
      <c r="K44" s="91">
        <f t="shared" si="0"/>
        <v>0</v>
      </c>
      <c r="L44" s="87"/>
    </row>
    <row r="45" spans="2:12" s="99" customFormat="1" ht="12">
      <c r="B45" s="100"/>
      <c r="C45" s="85">
        <v>42</v>
      </c>
      <c r="D45" s="87" t="s">
        <v>241</v>
      </c>
      <c r="E45" s="87" t="s">
        <v>242</v>
      </c>
      <c r="F45" s="88">
        <v>300000</v>
      </c>
      <c r="G45" s="89" t="s">
        <v>243</v>
      </c>
      <c r="H45" s="85"/>
      <c r="I45" s="87"/>
      <c r="J45" s="85"/>
      <c r="K45" s="91">
        <f t="shared" si="0"/>
        <v>300000</v>
      </c>
      <c r="L45" s="87"/>
    </row>
    <row r="46" spans="2:12" s="99" customFormat="1" ht="12">
      <c r="B46" s="100"/>
      <c r="C46" s="85">
        <v>43</v>
      </c>
      <c r="D46" s="87" t="s">
        <v>241</v>
      </c>
      <c r="E46" s="87" t="s">
        <v>244</v>
      </c>
      <c r="F46" s="88">
        <v>200000</v>
      </c>
      <c r="G46" s="89" t="s">
        <v>243</v>
      </c>
      <c r="H46" s="85"/>
      <c r="I46" s="87"/>
      <c r="J46" s="85"/>
      <c r="K46" s="91">
        <f t="shared" si="0"/>
        <v>200000</v>
      </c>
      <c r="L46" s="87"/>
    </row>
    <row r="47" spans="2:12" s="99" customFormat="1" ht="12">
      <c r="B47" s="100"/>
      <c r="C47" s="85">
        <v>44</v>
      </c>
      <c r="D47" s="87" t="s">
        <v>245</v>
      </c>
      <c r="E47" s="87" t="s">
        <v>246</v>
      </c>
      <c r="F47" s="88">
        <v>2000000</v>
      </c>
      <c r="G47" s="89" t="s">
        <v>184</v>
      </c>
      <c r="H47" s="85"/>
      <c r="I47" s="87"/>
      <c r="J47" s="85"/>
      <c r="K47" s="91">
        <f t="shared" si="0"/>
        <v>2000000</v>
      </c>
      <c r="L47" s="87"/>
    </row>
    <row r="48" spans="2:12" s="99" customFormat="1" ht="12">
      <c r="B48" s="100"/>
      <c r="C48" s="85">
        <v>45</v>
      </c>
      <c r="D48" s="87" t="s">
        <v>245</v>
      </c>
      <c r="E48" s="87" t="s">
        <v>247</v>
      </c>
      <c r="F48" s="88">
        <v>2000000</v>
      </c>
      <c r="G48" s="89" t="s">
        <v>184</v>
      </c>
      <c r="H48" s="85"/>
      <c r="I48" s="87"/>
      <c r="J48" s="85"/>
      <c r="K48" s="91">
        <f t="shared" si="0"/>
        <v>2000000</v>
      </c>
      <c r="L48" s="87"/>
    </row>
    <row r="49" spans="2:12" s="99" customFormat="1" ht="12">
      <c r="B49" s="100"/>
      <c r="C49" s="85">
        <v>46</v>
      </c>
      <c r="D49" s="87" t="s">
        <v>248</v>
      </c>
      <c r="E49" s="87" t="s">
        <v>249</v>
      </c>
      <c r="F49" s="88">
        <v>200000</v>
      </c>
      <c r="G49" s="89" t="s">
        <v>243</v>
      </c>
      <c r="H49" s="85" t="s">
        <v>250</v>
      </c>
      <c r="I49" s="87"/>
      <c r="J49" s="101">
        <v>200000</v>
      </c>
      <c r="K49" s="91">
        <f t="shared" si="0"/>
        <v>0</v>
      </c>
      <c r="L49" s="87"/>
    </row>
    <row r="50" spans="2:12" s="99" customFormat="1" ht="24">
      <c r="B50" s="100"/>
      <c r="C50" s="85">
        <v>47</v>
      </c>
      <c r="D50" s="87" t="s">
        <v>251</v>
      </c>
      <c r="E50" s="87" t="s">
        <v>252</v>
      </c>
      <c r="F50" s="88">
        <v>1564332.67</v>
      </c>
      <c r="G50" s="89" t="s">
        <v>253</v>
      </c>
      <c r="H50" s="85" t="s">
        <v>254</v>
      </c>
      <c r="I50" s="87"/>
      <c r="J50" s="88">
        <v>1564332.67</v>
      </c>
      <c r="K50" s="91">
        <f t="shared" si="0"/>
        <v>0</v>
      </c>
      <c r="L50" s="87"/>
    </row>
    <row r="51" spans="2:12" s="99" customFormat="1" ht="24">
      <c r="B51" s="100"/>
      <c r="C51" s="85">
        <v>48</v>
      </c>
      <c r="D51" s="87" t="s">
        <v>255</v>
      </c>
      <c r="E51" s="87" t="s">
        <v>256</v>
      </c>
      <c r="F51" s="88">
        <v>507000</v>
      </c>
      <c r="G51" s="89" t="s">
        <v>257</v>
      </c>
      <c r="H51" s="85"/>
      <c r="I51" s="87"/>
      <c r="J51" s="85"/>
      <c r="K51" s="91">
        <f t="shared" si="0"/>
        <v>507000</v>
      </c>
      <c r="L51" s="87" t="s">
        <v>258</v>
      </c>
    </row>
    <row r="52" spans="2:12" s="99" customFormat="1" ht="12">
      <c r="B52" s="100"/>
      <c r="C52" s="85">
        <v>49</v>
      </c>
      <c r="D52" s="87" t="s">
        <v>259</v>
      </c>
      <c r="E52" s="87" t="s">
        <v>260</v>
      </c>
      <c r="F52" s="88">
        <v>256000</v>
      </c>
      <c r="G52" s="89" t="s">
        <v>234</v>
      </c>
      <c r="H52" s="85"/>
      <c r="I52" s="87"/>
      <c r="J52" s="85"/>
      <c r="K52" s="91">
        <f t="shared" si="0"/>
        <v>256000</v>
      </c>
      <c r="L52" s="87"/>
    </row>
    <row r="53" spans="2:12" s="99" customFormat="1" ht="12">
      <c r="B53" s="100"/>
      <c r="C53" s="85">
        <v>50</v>
      </c>
      <c r="D53" s="87" t="s">
        <v>261</v>
      </c>
      <c r="E53" s="87" t="s">
        <v>262</v>
      </c>
      <c r="F53" s="88">
        <v>5612000</v>
      </c>
      <c r="G53" s="89" t="s">
        <v>234</v>
      </c>
      <c r="H53" s="85" t="s">
        <v>263</v>
      </c>
      <c r="I53" s="87"/>
      <c r="J53" s="88">
        <v>5612000</v>
      </c>
      <c r="K53" s="91">
        <f t="shared" si="0"/>
        <v>0</v>
      </c>
      <c r="L53" s="87"/>
    </row>
    <row r="54" spans="2:12" s="99" customFormat="1" ht="12">
      <c r="B54" s="100"/>
      <c r="C54" s="85">
        <v>51</v>
      </c>
      <c r="D54" s="87" t="s">
        <v>261</v>
      </c>
      <c r="E54" s="87" t="s">
        <v>264</v>
      </c>
      <c r="F54" s="88">
        <v>4573000</v>
      </c>
      <c r="G54" s="89" t="s">
        <v>234</v>
      </c>
      <c r="H54" s="85"/>
      <c r="I54" s="87"/>
      <c r="J54" s="85"/>
      <c r="K54" s="91">
        <f t="shared" si="0"/>
        <v>4573000</v>
      </c>
      <c r="L54" s="87"/>
    </row>
    <row r="55" spans="2:12" s="99" customFormat="1" ht="12">
      <c r="B55" s="100"/>
      <c r="C55" s="85">
        <v>52</v>
      </c>
      <c r="D55" s="87" t="s">
        <v>190</v>
      </c>
      <c r="E55" s="87" t="s">
        <v>265</v>
      </c>
      <c r="F55" s="88">
        <v>332000</v>
      </c>
      <c r="G55" s="89" t="s">
        <v>191</v>
      </c>
      <c r="H55" s="85"/>
      <c r="I55" s="87"/>
      <c r="J55" s="85"/>
      <c r="K55" s="91">
        <f t="shared" si="0"/>
        <v>332000</v>
      </c>
      <c r="L55" s="87"/>
    </row>
    <row r="56" spans="2:12" s="99" customFormat="1" ht="24">
      <c r="B56" s="100"/>
      <c r="C56" s="85">
        <v>53</v>
      </c>
      <c r="D56" s="87" t="s">
        <v>230</v>
      </c>
      <c r="E56" s="87" t="s">
        <v>266</v>
      </c>
      <c r="F56" s="90">
        <v>335758.7</v>
      </c>
      <c r="G56" s="89" t="s">
        <v>267</v>
      </c>
      <c r="H56" s="85" t="s">
        <v>268</v>
      </c>
      <c r="I56" s="87"/>
      <c r="J56" s="90">
        <v>335758.7</v>
      </c>
      <c r="K56" s="91">
        <f t="shared" si="0"/>
        <v>0</v>
      </c>
      <c r="L56" s="87" t="s">
        <v>269</v>
      </c>
    </row>
    <row r="57" spans="2:12" s="99" customFormat="1" ht="12">
      <c r="B57" s="100"/>
      <c r="C57" s="85">
        <v>54</v>
      </c>
      <c r="D57" s="87" t="s">
        <v>261</v>
      </c>
      <c r="E57" s="87" t="s">
        <v>270</v>
      </c>
      <c r="F57" s="88">
        <v>389800</v>
      </c>
      <c r="G57" s="89" t="s">
        <v>234</v>
      </c>
      <c r="H57" s="85"/>
      <c r="I57" s="87"/>
      <c r="J57" s="85"/>
      <c r="K57" s="91">
        <f t="shared" si="0"/>
        <v>389800</v>
      </c>
      <c r="L57" s="87"/>
    </row>
    <row r="58" spans="2:12" s="99" customFormat="1" ht="12">
      <c r="B58" s="100"/>
      <c r="C58" s="85">
        <v>55</v>
      </c>
      <c r="D58" s="87" t="s">
        <v>271</v>
      </c>
      <c r="E58" s="87" t="s">
        <v>272</v>
      </c>
      <c r="F58" s="88">
        <v>327400</v>
      </c>
      <c r="G58" s="89" t="s">
        <v>273</v>
      </c>
      <c r="H58" s="85" t="s">
        <v>274</v>
      </c>
      <c r="I58" s="87"/>
      <c r="J58" s="88">
        <v>327400</v>
      </c>
      <c r="K58" s="91">
        <f t="shared" si="0"/>
        <v>0</v>
      </c>
      <c r="L58" s="87"/>
    </row>
    <row r="59" spans="2:12" s="99" customFormat="1" ht="24">
      <c r="B59" s="100"/>
      <c r="C59" s="85">
        <v>56</v>
      </c>
      <c r="D59" s="87" t="s">
        <v>275</v>
      </c>
      <c r="E59" s="87" t="s">
        <v>276</v>
      </c>
      <c r="F59" s="88">
        <v>500000</v>
      </c>
      <c r="G59" s="89" t="s">
        <v>210</v>
      </c>
      <c r="H59" s="85"/>
      <c r="I59" s="87"/>
      <c r="J59" s="85"/>
      <c r="K59" s="91">
        <f t="shared" si="0"/>
        <v>500000</v>
      </c>
      <c r="L59" s="87"/>
    </row>
    <row r="60" spans="2:12" s="99" customFormat="1" ht="24">
      <c r="B60" s="100"/>
      <c r="C60" s="85">
        <v>57</v>
      </c>
      <c r="D60" s="87" t="s">
        <v>277</v>
      </c>
      <c r="E60" s="87" t="s">
        <v>278</v>
      </c>
      <c r="F60" s="88">
        <v>150000</v>
      </c>
      <c r="G60" s="89" t="s">
        <v>189</v>
      </c>
      <c r="H60" s="85"/>
      <c r="I60" s="87"/>
      <c r="J60" s="85"/>
      <c r="K60" s="91">
        <f t="shared" si="0"/>
        <v>150000</v>
      </c>
      <c r="L60" s="87"/>
    </row>
    <row r="61" spans="2:12" s="99" customFormat="1" ht="12">
      <c r="B61" s="100"/>
      <c r="C61" s="85">
        <v>58</v>
      </c>
      <c r="D61" s="87" t="s">
        <v>271</v>
      </c>
      <c r="E61" s="87" t="s">
        <v>279</v>
      </c>
      <c r="F61" s="88">
        <v>300600</v>
      </c>
      <c r="G61" s="89" t="s">
        <v>273</v>
      </c>
      <c r="H61" s="85"/>
      <c r="I61" s="87"/>
      <c r="J61" s="85"/>
      <c r="K61" s="91">
        <f t="shared" si="0"/>
        <v>300600</v>
      </c>
      <c r="L61" s="87"/>
    </row>
    <row r="62" spans="2:12" s="99" customFormat="1" ht="24">
      <c r="B62" s="100"/>
      <c r="C62" s="85">
        <v>59</v>
      </c>
      <c r="D62" s="87" t="s">
        <v>280</v>
      </c>
      <c r="E62" s="87" t="s">
        <v>281</v>
      </c>
      <c r="F62" s="88">
        <v>300000</v>
      </c>
      <c r="G62" s="89" t="s">
        <v>191</v>
      </c>
      <c r="H62" s="85"/>
      <c r="I62" s="87"/>
      <c r="J62" s="85"/>
      <c r="K62" s="91">
        <f t="shared" si="0"/>
        <v>300000</v>
      </c>
      <c r="L62" s="87"/>
    </row>
    <row r="63" spans="2:12" s="99" customFormat="1" ht="12">
      <c r="B63" s="100"/>
      <c r="C63" s="85">
        <v>62</v>
      </c>
      <c r="D63" s="87" t="s">
        <v>282</v>
      </c>
      <c r="E63" s="87" t="s">
        <v>283</v>
      </c>
      <c r="F63" s="88">
        <v>16040000</v>
      </c>
      <c r="G63" s="89" t="s">
        <v>184</v>
      </c>
      <c r="H63" s="85"/>
      <c r="I63" s="87"/>
      <c r="J63" s="85"/>
      <c r="K63" s="91">
        <f t="shared" si="0"/>
        <v>16040000</v>
      </c>
      <c r="L63" s="87"/>
    </row>
    <row r="64" spans="2:12" s="99" customFormat="1" ht="12">
      <c r="B64" s="100"/>
      <c r="C64" s="85">
        <v>63</v>
      </c>
      <c r="D64" s="87" t="s">
        <v>284</v>
      </c>
      <c r="E64" s="87" t="s">
        <v>285</v>
      </c>
      <c r="F64" s="88">
        <v>2140000</v>
      </c>
      <c r="G64" s="89" t="s">
        <v>189</v>
      </c>
      <c r="H64" s="85"/>
      <c r="I64" s="87"/>
      <c r="J64" s="85"/>
      <c r="K64" s="91">
        <f t="shared" si="0"/>
        <v>2140000</v>
      </c>
      <c r="L64" s="87"/>
    </row>
    <row r="65" spans="2:12" s="99" customFormat="1" ht="24">
      <c r="B65" s="100"/>
      <c r="C65" s="85">
        <v>64</v>
      </c>
      <c r="D65" s="87" t="s">
        <v>286</v>
      </c>
      <c r="E65" s="87" t="s">
        <v>287</v>
      </c>
      <c r="F65" s="88">
        <v>105600</v>
      </c>
      <c r="G65" s="89" t="s">
        <v>189</v>
      </c>
      <c r="H65" s="85"/>
      <c r="I65" s="87"/>
      <c r="J65" s="85"/>
      <c r="K65" s="91">
        <f t="shared" si="0"/>
        <v>105600</v>
      </c>
      <c r="L65" s="87"/>
    </row>
    <row r="66" spans="2:12" s="99" customFormat="1" ht="36">
      <c r="B66" s="100"/>
      <c r="C66" s="85">
        <v>65</v>
      </c>
      <c r="D66" s="87" t="s">
        <v>284</v>
      </c>
      <c r="E66" s="87" t="s">
        <v>288</v>
      </c>
      <c r="F66" s="88">
        <v>100000</v>
      </c>
      <c r="G66" s="89" t="s">
        <v>189</v>
      </c>
      <c r="H66" s="85"/>
      <c r="I66" s="87"/>
      <c r="J66" s="85"/>
      <c r="K66" s="91">
        <f t="shared" si="0"/>
        <v>100000</v>
      </c>
      <c r="L66" s="87" t="s">
        <v>289</v>
      </c>
    </row>
    <row r="67" spans="2:12" s="99" customFormat="1" ht="12">
      <c r="B67" s="100"/>
      <c r="C67" s="85">
        <v>66</v>
      </c>
      <c r="D67" s="87" t="s">
        <v>251</v>
      </c>
      <c r="E67" s="87" t="s">
        <v>290</v>
      </c>
      <c r="F67" s="88">
        <v>100000</v>
      </c>
      <c r="G67" s="89" t="s">
        <v>189</v>
      </c>
      <c r="H67" s="85"/>
      <c r="I67" s="87"/>
      <c r="J67" s="85"/>
      <c r="K67" s="91">
        <f t="shared" si="0"/>
        <v>100000</v>
      </c>
      <c r="L67" s="87"/>
    </row>
    <row r="68" spans="2:12" s="99" customFormat="1" ht="12">
      <c r="B68" s="100"/>
      <c r="C68" s="85">
        <v>67</v>
      </c>
      <c r="D68" s="87" t="s">
        <v>291</v>
      </c>
      <c r="E68" s="87" t="s">
        <v>292</v>
      </c>
      <c r="F68" s="88">
        <v>222000</v>
      </c>
      <c r="G68" s="89" t="s">
        <v>257</v>
      </c>
      <c r="H68" s="85"/>
      <c r="I68" s="87"/>
      <c r="J68" s="85"/>
      <c r="K68" s="91">
        <f t="shared" si="0"/>
        <v>222000</v>
      </c>
      <c r="L68" s="87"/>
    </row>
    <row r="69" spans="2:12" s="99" customFormat="1" ht="12">
      <c r="B69" s="100"/>
      <c r="C69" s="85">
        <v>68</v>
      </c>
      <c r="D69" s="87" t="s">
        <v>291</v>
      </c>
      <c r="E69" s="87" t="s">
        <v>293</v>
      </c>
      <c r="F69" s="88">
        <v>50000</v>
      </c>
      <c r="G69" s="89" t="s">
        <v>257</v>
      </c>
      <c r="H69" s="85"/>
      <c r="I69" s="87"/>
      <c r="J69" s="85"/>
      <c r="K69" s="91">
        <f t="shared" si="0"/>
        <v>50000</v>
      </c>
      <c r="L69" s="87"/>
    </row>
    <row r="70" spans="2:12" s="99" customFormat="1" ht="12">
      <c r="B70" s="100"/>
      <c r="C70" s="85">
        <v>69</v>
      </c>
      <c r="D70" s="87" t="s">
        <v>294</v>
      </c>
      <c r="E70" s="87" t="s">
        <v>295</v>
      </c>
      <c r="F70" s="88">
        <v>4000000</v>
      </c>
      <c r="G70" s="89" t="s">
        <v>167</v>
      </c>
      <c r="H70" s="85"/>
      <c r="I70" s="87"/>
      <c r="J70" s="85"/>
      <c r="K70" s="91">
        <f aca="true" t="shared" si="1" ref="K70:K118">F70-J70</f>
        <v>4000000</v>
      </c>
      <c r="L70" s="85"/>
    </row>
    <row r="71" spans="2:12" s="99" customFormat="1" ht="12">
      <c r="B71" s="100"/>
      <c r="C71" s="85">
        <v>70</v>
      </c>
      <c r="D71" s="87" t="s">
        <v>296</v>
      </c>
      <c r="E71" s="87" t="s">
        <v>295</v>
      </c>
      <c r="F71" s="88">
        <v>600000</v>
      </c>
      <c r="G71" s="89" t="s">
        <v>167</v>
      </c>
      <c r="H71" s="85"/>
      <c r="I71" s="87"/>
      <c r="J71" s="85"/>
      <c r="K71" s="91">
        <f t="shared" si="1"/>
        <v>600000</v>
      </c>
      <c r="L71" s="85"/>
    </row>
    <row r="72" spans="2:12" s="99" customFormat="1" ht="36">
      <c r="B72" s="100"/>
      <c r="C72" s="85">
        <v>72</v>
      </c>
      <c r="D72" s="87" t="s">
        <v>298</v>
      </c>
      <c r="E72" s="87" t="s">
        <v>299</v>
      </c>
      <c r="F72" s="88">
        <v>10000000</v>
      </c>
      <c r="G72" s="89" t="s">
        <v>172</v>
      </c>
      <c r="H72" s="85" t="s">
        <v>300</v>
      </c>
      <c r="I72" s="87"/>
      <c r="J72" s="101">
        <v>4000000</v>
      </c>
      <c r="K72" s="91">
        <f t="shared" si="1"/>
        <v>6000000</v>
      </c>
      <c r="L72" s="87" t="s">
        <v>301</v>
      </c>
    </row>
    <row r="73" spans="2:12" s="99" customFormat="1" ht="24">
      <c r="B73" s="100"/>
      <c r="C73" s="85">
        <v>73</v>
      </c>
      <c r="D73" s="87" t="s">
        <v>302</v>
      </c>
      <c r="E73" s="87" t="s">
        <v>303</v>
      </c>
      <c r="F73" s="88">
        <v>7000000</v>
      </c>
      <c r="G73" s="89" t="s">
        <v>304</v>
      </c>
      <c r="H73" s="85" t="s">
        <v>305</v>
      </c>
      <c r="I73" s="87"/>
      <c r="J73" s="90">
        <v>7000000</v>
      </c>
      <c r="K73" s="91">
        <f t="shared" si="1"/>
        <v>0</v>
      </c>
      <c r="L73" s="87"/>
    </row>
    <row r="74" spans="2:12" s="99" customFormat="1" ht="24">
      <c r="B74" s="100"/>
      <c r="C74" s="85">
        <v>74</v>
      </c>
      <c r="D74" s="87" t="s">
        <v>306</v>
      </c>
      <c r="E74" s="87" t="s">
        <v>307</v>
      </c>
      <c r="F74" s="88">
        <v>1500000</v>
      </c>
      <c r="G74" s="89" t="s">
        <v>172</v>
      </c>
      <c r="H74" s="85" t="s">
        <v>308</v>
      </c>
      <c r="I74" s="87"/>
      <c r="J74" s="90">
        <v>1500000</v>
      </c>
      <c r="K74" s="91">
        <f t="shared" si="1"/>
        <v>0</v>
      </c>
      <c r="L74" s="87"/>
    </row>
    <row r="75" spans="2:12" s="99" customFormat="1" ht="12">
      <c r="B75" s="100"/>
      <c r="C75" s="85">
        <v>75</v>
      </c>
      <c r="D75" s="87" t="s">
        <v>309</v>
      </c>
      <c r="E75" s="87" t="s">
        <v>310</v>
      </c>
      <c r="F75" s="88">
        <v>23090000</v>
      </c>
      <c r="G75" s="89" t="s">
        <v>151</v>
      </c>
      <c r="H75" s="85"/>
      <c r="I75" s="87"/>
      <c r="J75" s="101"/>
      <c r="K75" s="91">
        <f t="shared" si="1"/>
        <v>23090000</v>
      </c>
      <c r="L75" s="87"/>
    </row>
    <row r="76" spans="2:12" s="99" customFormat="1" ht="12">
      <c r="B76" s="100"/>
      <c r="C76" s="85">
        <v>76</v>
      </c>
      <c r="D76" s="87" t="s">
        <v>309</v>
      </c>
      <c r="E76" s="87" t="s">
        <v>311</v>
      </c>
      <c r="F76" s="88">
        <v>22580000</v>
      </c>
      <c r="G76" s="89" t="s">
        <v>151</v>
      </c>
      <c r="H76" s="85"/>
      <c r="I76" s="87"/>
      <c r="J76" s="101"/>
      <c r="K76" s="91">
        <f t="shared" si="1"/>
        <v>22580000</v>
      </c>
      <c r="L76" s="87"/>
    </row>
    <row r="77" spans="2:12" s="99" customFormat="1" ht="12">
      <c r="B77" s="100"/>
      <c r="C77" s="85">
        <v>77</v>
      </c>
      <c r="D77" s="87" t="s">
        <v>309</v>
      </c>
      <c r="E77" s="87" t="s">
        <v>312</v>
      </c>
      <c r="F77" s="88">
        <v>24174000</v>
      </c>
      <c r="G77" s="89" t="s">
        <v>151</v>
      </c>
      <c r="H77" s="85" t="s">
        <v>313</v>
      </c>
      <c r="I77" s="87"/>
      <c r="J77" s="88">
        <v>24174000</v>
      </c>
      <c r="K77" s="91">
        <f t="shared" si="1"/>
        <v>0</v>
      </c>
      <c r="L77" s="87"/>
    </row>
    <row r="78" spans="2:12" s="99" customFormat="1" ht="24">
      <c r="B78" s="100"/>
      <c r="C78" s="85">
        <v>78</v>
      </c>
      <c r="D78" s="87" t="s">
        <v>217</v>
      </c>
      <c r="E78" s="87" t="s">
        <v>314</v>
      </c>
      <c r="F78" s="88">
        <v>1018112.73</v>
      </c>
      <c r="G78" s="89" t="s">
        <v>315</v>
      </c>
      <c r="H78" s="85" t="s">
        <v>316</v>
      </c>
      <c r="I78" s="87"/>
      <c r="J78" s="90">
        <v>1018112.73</v>
      </c>
      <c r="K78" s="91">
        <f t="shared" si="1"/>
        <v>0</v>
      </c>
      <c r="L78" s="87"/>
    </row>
    <row r="79" spans="2:12" s="99" customFormat="1" ht="12">
      <c r="B79" s="100"/>
      <c r="C79" s="85">
        <v>79</v>
      </c>
      <c r="D79" s="87" t="s">
        <v>317</v>
      </c>
      <c r="E79" s="87" t="s">
        <v>318</v>
      </c>
      <c r="F79" s="88">
        <v>12000000</v>
      </c>
      <c r="G79" s="89" t="s">
        <v>304</v>
      </c>
      <c r="H79" s="85" t="s">
        <v>319</v>
      </c>
      <c r="I79" s="87"/>
      <c r="J79" s="90">
        <v>12000000</v>
      </c>
      <c r="K79" s="91">
        <f t="shared" si="1"/>
        <v>0</v>
      </c>
      <c r="L79" s="87"/>
    </row>
    <row r="80" spans="2:12" s="99" customFormat="1" ht="12">
      <c r="B80" s="100"/>
      <c r="C80" s="85">
        <v>80</v>
      </c>
      <c r="D80" s="87" t="s">
        <v>297</v>
      </c>
      <c r="E80" s="87" t="s">
        <v>320</v>
      </c>
      <c r="F80" s="88">
        <v>22859700</v>
      </c>
      <c r="G80" s="50" t="s">
        <v>321</v>
      </c>
      <c r="H80" s="85"/>
      <c r="I80" s="87"/>
      <c r="J80" s="101"/>
      <c r="K80" s="91">
        <f t="shared" si="1"/>
        <v>22859700</v>
      </c>
      <c r="L80" s="87"/>
    </row>
    <row r="81" spans="2:12" s="99" customFormat="1" ht="12">
      <c r="B81" s="100"/>
      <c r="C81" s="85">
        <v>81</v>
      </c>
      <c r="D81" s="87" t="s">
        <v>322</v>
      </c>
      <c r="E81" s="87" t="s">
        <v>323</v>
      </c>
      <c r="F81" s="88">
        <v>1390000</v>
      </c>
      <c r="G81" s="89" t="s">
        <v>167</v>
      </c>
      <c r="H81" s="85" t="s">
        <v>324</v>
      </c>
      <c r="I81" s="87"/>
      <c r="J81" s="90">
        <v>1390000</v>
      </c>
      <c r="K81" s="91">
        <f t="shared" si="1"/>
        <v>0</v>
      </c>
      <c r="L81" s="87"/>
    </row>
    <row r="82" spans="2:12" s="99" customFormat="1" ht="12">
      <c r="B82" s="100"/>
      <c r="C82" s="85">
        <v>82</v>
      </c>
      <c r="D82" s="87" t="s">
        <v>325</v>
      </c>
      <c r="E82" s="87" t="s">
        <v>326</v>
      </c>
      <c r="F82" s="88">
        <v>119340.6</v>
      </c>
      <c r="G82" s="89" t="s">
        <v>151</v>
      </c>
      <c r="H82" s="85"/>
      <c r="I82" s="87"/>
      <c r="J82" s="101"/>
      <c r="K82" s="91">
        <f t="shared" si="1"/>
        <v>119340.6</v>
      </c>
      <c r="L82" s="87"/>
    </row>
    <row r="83" spans="2:12" s="99" customFormat="1" ht="12">
      <c r="B83" s="100"/>
      <c r="C83" s="85">
        <v>83</v>
      </c>
      <c r="D83" s="87" t="s">
        <v>309</v>
      </c>
      <c r="E83" s="87" t="s">
        <v>327</v>
      </c>
      <c r="F83" s="88">
        <v>1657000</v>
      </c>
      <c r="G83" s="89" t="s">
        <v>151</v>
      </c>
      <c r="H83" s="85"/>
      <c r="I83" s="87"/>
      <c r="J83" s="101"/>
      <c r="K83" s="91">
        <f t="shared" si="1"/>
        <v>1657000</v>
      </c>
      <c r="L83" s="87"/>
    </row>
    <row r="84" spans="2:12" s="99" customFormat="1" ht="12">
      <c r="B84" s="100"/>
      <c r="C84" s="85">
        <v>84</v>
      </c>
      <c r="D84" s="87" t="s">
        <v>297</v>
      </c>
      <c r="E84" s="87" t="s">
        <v>328</v>
      </c>
      <c r="F84" s="88">
        <v>162000</v>
      </c>
      <c r="G84" s="50" t="s">
        <v>321</v>
      </c>
      <c r="H84" s="85"/>
      <c r="I84" s="87"/>
      <c r="J84" s="101"/>
      <c r="K84" s="91">
        <f t="shared" si="1"/>
        <v>162000</v>
      </c>
      <c r="L84" s="87"/>
    </row>
    <row r="85" spans="2:12" s="99" customFormat="1" ht="24">
      <c r="B85" s="100"/>
      <c r="C85" s="85">
        <v>85</v>
      </c>
      <c r="D85" s="87" t="s">
        <v>329</v>
      </c>
      <c r="E85" s="87" t="s">
        <v>330</v>
      </c>
      <c r="F85" s="88">
        <v>48230</v>
      </c>
      <c r="G85" s="89" t="s">
        <v>331</v>
      </c>
      <c r="H85" s="85" t="s">
        <v>332</v>
      </c>
      <c r="I85" s="87"/>
      <c r="J85" s="90">
        <v>48230</v>
      </c>
      <c r="K85" s="91">
        <f t="shared" si="1"/>
        <v>0</v>
      </c>
      <c r="L85" s="87" t="s">
        <v>333</v>
      </c>
    </row>
    <row r="86" spans="2:12" s="99" customFormat="1" ht="24">
      <c r="B86" s="100"/>
      <c r="C86" s="85">
        <v>87</v>
      </c>
      <c r="D86" s="87" t="s">
        <v>334</v>
      </c>
      <c r="E86" s="87" t="s">
        <v>335</v>
      </c>
      <c r="F86" s="88">
        <v>125000</v>
      </c>
      <c r="G86" s="89" t="s">
        <v>336</v>
      </c>
      <c r="H86" s="85"/>
      <c r="I86" s="87"/>
      <c r="J86" s="101"/>
      <c r="K86" s="91">
        <f t="shared" si="1"/>
        <v>125000</v>
      </c>
      <c r="L86" s="87"/>
    </row>
    <row r="87" spans="2:12" s="99" customFormat="1" ht="24">
      <c r="B87" s="100"/>
      <c r="C87" s="85">
        <v>88</v>
      </c>
      <c r="D87" s="87" t="s">
        <v>337</v>
      </c>
      <c r="E87" s="87" t="s">
        <v>338</v>
      </c>
      <c r="F87" s="88">
        <v>588000</v>
      </c>
      <c r="G87" s="89" t="s">
        <v>336</v>
      </c>
      <c r="H87" s="85"/>
      <c r="I87" s="87"/>
      <c r="J87" s="101"/>
      <c r="K87" s="91">
        <f t="shared" si="1"/>
        <v>588000</v>
      </c>
      <c r="L87" s="87"/>
    </row>
    <row r="88" spans="2:12" s="99" customFormat="1" ht="18.75" customHeight="1">
      <c r="B88" s="100"/>
      <c r="C88" s="85">
        <v>89</v>
      </c>
      <c r="D88" s="87" t="s">
        <v>339</v>
      </c>
      <c r="E88" s="87" t="s">
        <v>340</v>
      </c>
      <c r="F88" s="88">
        <v>3872000</v>
      </c>
      <c r="G88" s="89" t="s">
        <v>234</v>
      </c>
      <c r="H88" s="85"/>
      <c r="I88" s="87"/>
      <c r="J88" s="101"/>
      <c r="K88" s="91">
        <f t="shared" si="1"/>
        <v>3872000</v>
      </c>
      <c r="L88" s="87"/>
    </row>
    <row r="89" spans="2:12" s="99" customFormat="1" ht="12">
      <c r="B89" s="100"/>
      <c r="C89" s="173">
        <v>90</v>
      </c>
      <c r="D89" s="176" t="s">
        <v>341</v>
      </c>
      <c r="E89" s="176" t="s">
        <v>342</v>
      </c>
      <c r="F89" s="88">
        <v>18000</v>
      </c>
      <c r="G89" s="89" t="s">
        <v>184</v>
      </c>
      <c r="H89" s="87"/>
      <c r="I89" s="87"/>
      <c r="J89" s="101"/>
      <c r="K89" s="91">
        <f t="shared" si="1"/>
        <v>18000</v>
      </c>
      <c r="L89" s="87"/>
    </row>
    <row r="90" spans="2:12" s="99" customFormat="1" ht="12">
      <c r="B90" s="100"/>
      <c r="C90" s="174"/>
      <c r="D90" s="177"/>
      <c r="E90" s="177"/>
      <c r="F90" s="88">
        <v>6000</v>
      </c>
      <c r="G90" s="87" t="s">
        <v>234</v>
      </c>
      <c r="H90" s="87"/>
      <c r="I90" s="87"/>
      <c r="J90" s="101"/>
      <c r="K90" s="91">
        <f t="shared" si="1"/>
        <v>6000</v>
      </c>
      <c r="L90" s="87"/>
    </row>
    <row r="91" spans="2:12" s="99" customFormat="1" ht="12">
      <c r="B91" s="100"/>
      <c r="C91" s="174"/>
      <c r="D91" s="177"/>
      <c r="E91" s="177"/>
      <c r="F91" s="88">
        <v>6000</v>
      </c>
      <c r="G91" s="89" t="s">
        <v>343</v>
      </c>
      <c r="H91" s="85"/>
      <c r="I91" s="87"/>
      <c r="J91" s="101"/>
      <c r="K91" s="91">
        <f t="shared" si="1"/>
        <v>6000</v>
      </c>
      <c r="L91" s="87"/>
    </row>
    <row r="92" spans="2:12" s="99" customFormat="1" ht="12">
      <c r="B92" s="100"/>
      <c r="C92" s="175"/>
      <c r="D92" s="178"/>
      <c r="E92" s="178"/>
      <c r="F92" s="88">
        <v>6000</v>
      </c>
      <c r="G92" s="89" t="s">
        <v>191</v>
      </c>
      <c r="H92" s="85"/>
      <c r="I92" s="87"/>
      <c r="J92" s="101"/>
      <c r="K92" s="91">
        <f t="shared" si="1"/>
        <v>6000</v>
      </c>
      <c r="L92" s="87"/>
    </row>
    <row r="93" spans="2:12" s="99" customFormat="1" ht="12">
      <c r="B93" s="100"/>
      <c r="C93" s="85">
        <v>91</v>
      </c>
      <c r="D93" s="87" t="s">
        <v>251</v>
      </c>
      <c r="E93" s="87" t="s">
        <v>344</v>
      </c>
      <c r="F93" s="88">
        <v>1547044.91</v>
      </c>
      <c r="G93" s="89" t="s">
        <v>253</v>
      </c>
      <c r="H93" s="85"/>
      <c r="I93" s="87"/>
      <c r="J93" s="101"/>
      <c r="K93" s="91">
        <f t="shared" si="1"/>
        <v>1547044.91</v>
      </c>
      <c r="L93" s="87"/>
    </row>
    <row r="94" spans="2:12" s="99" customFormat="1" ht="24">
      <c r="B94" s="100"/>
      <c r="C94" s="85">
        <v>92</v>
      </c>
      <c r="D94" s="87" t="s">
        <v>220</v>
      </c>
      <c r="E94" s="87" t="s">
        <v>345</v>
      </c>
      <c r="F94" s="88">
        <v>2874000</v>
      </c>
      <c r="G94" s="89" t="s">
        <v>198</v>
      </c>
      <c r="H94" s="85" t="s">
        <v>346</v>
      </c>
      <c r="I94" s="87"/>
      <c r="J94" s="90">
        <v>2874000</v>
      </c>
      <c r="K94" s="91">
        <f t="shared" si="1"/>
        <v>0</v>
      </c>
      <c r="L94" s="87"/>
    </row>
    <row r="95" spans="2:12" s="99" customFormat="1" ht="24">
      <c r="B95" s="100"/>
      <c r="C95" s="85">
        <v>93</v>
      </c>
      <c r="D95" s="87" t="s">
        <v>347</v>
      </c>
      <c r="E95" s="87" t="s">
        <v>348</v>
      </c>
      <c r="F95" s="88">
        <v>1500000</v>
      </c>
      <c r="G95" s="89" t="s">
        <v>210</v>
      </c>
      <c r="H95" s="85" t="s">
        <v>349</v>
      </c>
      <c r="I95" s="87"/>
      <c r="J95" s="90">
        <v>1500000</v>
      </c>
      <c r="K95" s="91">
        <f t="shared" si="1"/>
        <v>0</v>
      </c>
      <c r="L95" s="87"/>
    </row>
    <row r="96" spans="2:12" s="99" customFormat="1" ht="24">
      <c r="B96" s="100"/>
      <c r="C96" s="85">
        <v>94</v>
      </c>
      <c r="D96" s="87" t="s">
        <v>275</v>
      </c>
      <c r="E96" s="87" t="s">
        <v>350</v>
      </c>
      <c r="F96" s="88">
        <v>600000</v>
      </c>
      <c r="G96" s="89" t="s">
        <v>210</v>
      </c>
      <c r="H96" s="85" t="s">
        <v>351</v>
      </c>
      <c r="I96" s="87"/>
      <c r="J96" s="90">
        <v>600000</v>
      </c>
      <c r="K96" s="91">
        <f t="shared" si="1"/>
        <v>0</v>
      </c>
      <c r="L96" s="87"/>
    </row>
    <row r="97" spans="2:12" s="99" customFormat="1" ht="24">
      <c r="B97" s="100"/>
      <c r="C97" s="85">
        <v>95</v>
      </c>
      <c r="D97" s="87" t="s">
        <v>347</v>
      </c>
      <c r="E97" s="87" t="s">
        <v>352</v>
      </c>
      <c r="F97" s="88">
        <v>300000</v>
      </c>
      <c r="G97" s="89" t="s">
        <v>210</v>
      </c>
      <c r="H97" s="85" t="s">
        <v>353</v>
      </c>
      <c r="I97" s="87"/>
      <c r="J97" s="90">
        <v>300000</v>
      </c>
      <c r="K97" s="91">
        <f t="shared" si="1"/>
        <v>0</v>
      </c>
      <c r="L97" s="87"/>
    </row>
    <row r="98" spans="2:12" s="99" customFormat="1" ht="24">
      <c r="B98" s="100"/>
      <c r="C98" s="85">
        <v>96</v>
      </c>
      <c r="D98" s="87" t="s">
        <v>275</v>
      </c>
      <c r="E98" s="87" t="s">
        <v>354</v>
      </c>
      <c r="F98" s="88">
        <v>2285000</v>
      </c>
      <c r="G98" s="89" t="s">
        <v>210</v>
      </c>
      <c r="H98" s="85"/>
      <c r="I98" s="87"/>
      <c r="J98" s="101"/>
      <c r="K98" s="91">
        <f t="shared" si="1"/>
        <v>2285000</v>
      </c>
      <c r="L98" s="87"/>
    </row>
    <row r="99" spans="2:12" s="99" customFormat="1" ht="24">
      <c r="B99" s="100"/>
      <c r="C99" s="85">
        <v>97</v>
      </c>
      <c r="D99" s="87" t="s">
        <v>347</v>
      </c>
      <c r="E99" s="87" t="s">
        <v>354</v>
      </c>
      <c r="F99" s="88">
        <v>960000</v>
      </c>
      <c r="G99" s="89" t="s">
        <v>210</v>
      </c>
      <c r="H99" s="85"/>
      <c r="I99" s="87"/>
      <c r="J99" s="101"/>
      <c r="K99" s="91">
        <f t="shared" si="1"/>
        <v>960000</v>
      </c>
      <c r="L99" s="87"/>
    </row>
    <row r="100" spans="2:12" s="99" customFormat="1" ht="24">
      <c r="B100" s="100"/>
      <c r="C100" s="85">
        <v>98</v>
      </c>
      <c r="D100" s="87" t="s">
        <v>223</v>
      </c>
      <c r="E100" s="87" t="s">
        <v>355</v>
      </c>
      <c r="F100" s="88">
        <v>16866</v>
      </c>
      <c r="G100" s="89" t="s">
        <v>184</v>
      </c>
      <c r="H100" s="85"/>
      <c r="I100" s="87"/>
      <c r="J100" s="101"/>
      <c r="K100" s="91">
        <f t="shared" si="1"/>
        <v>16866</v>
      </c>
      <c r="L100" s="87"/>
    </row>
    <row r="101" spans="2:12" s="99" customFormat="1" ht="36">
      <c r="B101" s="100"/>
      <c r="C101" s="85">
        <v>99</v>
      </c>
      <c r="D101" s="87" t="s">
        <v>223</v>
      </c>
      <c r="E101" s="87" t="s">
        <v>356</v>
      </c>
      <c r="F101" s="88">
        <v>126333</v>
      </c>
      <c r="G101" s="89" t="s">
        <v>184</v>
      </c>
      <c r="H101" s="85"/>
      <c r="I101" s="87"/>
      <c r="J101" s="101"/>
      <c r="K101" s="91">
        <f t="shared" si="1"/>
        <v>126333</v>
      </c>
      <c r="L101" s="87"/>
    </row>
    <row r="102" spans="2:12" s="99" customFormat="1" ht="12">
      <c r="B102" s="100"/>
      <c r="C102" s="85">
        <v>101</v>
      </c>
      <c r="D102" s="87" t="s">
        <v>248</v>
      </c>
      <c r="E102" s="87" t="s">
        <v>357</v>
      </c>
      <c r="F102" s="88">
        <v>1000000</v>
      </c>
      <c r="G102" s="89" t="s">
        <v>243</v>
      </c>
      <c r="H102" s="85" t="s">
        <v>358</v>
      </c>
      <c r="I102" s="87"/>
      <c r="J102" s="90">
        <v>1000000</v>
      </c>
      <c r="K102" s="91">
        <f t="shared" si="1"/>
        <v>0</v>
      </c>
      <c r="L102" s="87"/>
    </row>
    <row r="103" spans="2:12" s="99" customFormat="1" ht="12">
      <c r="B103" s="100"/>
      <c r="C103" s="85">
        <v>102</v>
      </c>
      <c r="D103" s="87" t="s">
        <v>199</v>
      </c>
      <c r="E103" s="87" t="s">
        <v>359</v>
      </c>
      <c r="F103" s="88">
        <v>3000000</v>
      </c>
      <c r="G103" s="89" t="s">
        <v>201</v>
      </c>
      <c r="H103" s="85" t="s">
        <v>360</v>
      </c>
      <c r="I103" s="87"/>
      <c r="J103" s="90">
        <v>3000000</v>
      </c>
      <c r="K103" s="91">
        <f t="shared" si="1"/>
        <v>0</v>
      </c>
      <c r="L103" s="87"/>
    </row>
    <row r="104" spans="2:12" s="99" customFormat="1" ht="12">
      <c r="B104" s="100"/>
      <c r="C104" s="85">
        <v>103</v>
      </c>
      <c r="D104" s="87" t="s">
        <v>190</v>
      </c>
      <c r="E104" s="87" t="s">
        <v>361</v>
      </c>
      <c r="F104" s="88">
        <v>1000000</v>
      </c>
      <c r="G104" s="89" t="s">
        <v>191</v>
      </c>
      <c r="H104" s="85" t="s">
        <v>362</v>
      </c>
      <c r="I104" s="87"/>
      <c r="J104" s="90">
        <v>1000000</v>
      </c>
      <c r="K104" s="91">
        <f t="shared" si="1"/>
        <v>0</v>
      </c>
      <c r="L104" s="87"/>
    </row>
    <row r="105" spans="2:12" s="99" customFormat="1" ht="12">
      <c r="B105" s="100"/>
      <c r="C105" s="85">
        <v>104</v>
      </c>
      <c r="D105" s="87" t="s">
        <v>363</v>
      </c>
      <c r="E105" s="87" t="s">
        <v>364</v>
      </c>
      <c r="F105" s="88">
        <v>635000</v>
      </c>
      <c r="G105" s="89" t="s">
        <v>336</v>
      </c>
      <c r="H105" s="85" t="s">
        <v>365</v>
      </c>
      <c r="I105" s="87"/>
      <c r="J105" s="101">
        <v>635000</v>
      </c>
      <c r="K105" s="91">
        <f t="shared" si="1"/>
        <v>0</v>
      </c>
      <c r="L105" s="87"/>
    </row>
    <row r="106" spans="2:12" s="99" customFormat="1" ht="12">
      <c r="B106" s="100"/>
      <c r="C106" s="85">
        <v>105</v>
      </c>
      <c r="D106" s="87" t="s">
        <v>251</v>
      </c>
      <c r="E106" s="87" t="s">
        <v>366</v>
      </c>
      <c r="F106" s="88">
        <v>370000</v>
      </c>
      <c r="G106" s="89" t="s">
        <v>189</v>
      </c>
      <c r="H106" s="85" t="s">
        <v>367</v>
      </c>
      <c r="I106" s="87"/>
      <c r="J106" s="101">
        <v>370000</v>
      </c>
      <c r="K106" s="91">
        <f t="shared" si="1"/>
        <v>0</v>
      </c>
      <c r="L106" s="87"/>
    </row>
    <row r="107" spans="2:12" s="99" customFormat="1" ht="12">
      <c r="B107" s="100"/>
      <c r="C107" s="85">
        <v>106</v>
      </c>
      <c r="D107" s="87" t="s">
        <v>368</v>
      </c>
      <c r="E107" s="87" t="s">
        <v>369</v>
      </c>
      <c r="F107" s="88">
        <v>250000</v>
      </c>
      <c r="G107" s="89" t="s">
        <v>191</v>
      </c>
      <c r="H107" s="85" t="s">
        <v>370</v>
      </c>
      <c r="I107" s="87"/>
      <c r="J107" s="101">
        <v>250000</v>
      </c>
      <c r="K107" s="91">
        <f t="shared" si="1"/>
        <v>0</v>
      </c>
      <c r="L107" s="87"/>
    </row>
    <row r="108" spans="2:12" s="99" customFormat="1" ht="12">
      <c r="B108" s="100"/>
      <c r="C108" s="85">
        <v>107</v>
      </c>
      <c r="D108" s="87" t="s">
        <v>371</v>
      </c>
      <c r="E108" s="87" t="s">
        <v>372</v>
      </c>
      <c r="F108" s="88">
        <v>50000</v>
      </c>
      <c r="G108" s="89" t="s">
        <v>210</v>
      </c>
      <c r="H108" s="85" t="s">
        <v>373</v>
      </c>
      <c r="I108" s="87"/>
      <c r="J108" s="101">
        <v>50000</v>
      </c>
      <c r="K108" s="91">
        <f t="shared" si="1"/>
        <v>0</v>
      </c>
      <c r="L108" s="87"/>
    </row>
    <row r="109" spans="2:12" s="99" customFormat="1" ht="12">
      <c r="B109" s="100"/>
      <c r="C109" s="85">
        <v>108</v>
      </c>
      <c r="D109" s="87" t="s">
        <v>371</v>
      </c>
      <c r="E109" s="87" t="s">
        <v>374</v>
      </c>
      <c r="F109" s="88">
        <v>3060000</v>
      </c>
      <c r="G109" s="89" t="s">
        <v>210</v>
      </c>
      <c r="H109" s="85"/>
      <c r="I109" s="87"/>
      <c r="J109" s="101"/>
      <c r="K109" s="91">
        <f t="shared" si="1"/>
        <v>3060000</v>
      </c>
      <c r="L109" s="87"/>
    </row>
    <row r="110" spans="2:12" s="99" customFormat="1" ht="12">
      <c r="B110" s="100"/>
      <c r="C110" s="85">
        <v>109</v>
      </c>
      <c r="D110" s="87" t="s">
        <v>371</v>
      </c>
      <c r="E110" s="87" t="s">
        <v>375</v>
      </c>
      <c r="F110" s="88">
        <v>2000000</v>
      </c>
      <c r="G110" s="89" t="s">
        <v>210</v>
      </c>
      <c r="H110" s="85"/>
      <c r="I110" s="87"/>
      <c r="J110" s="101"/>
      <c r="K110" s="91">
        <f t="shared" si="1"/>
        <v>2000000</v>
      </c>
      <c r="L110" s="87"/>
    </row>
    <row r="111" spans="2:12" s="99" customFormat="1" ht="12">
      <c r="B111" s="100"/>
      <c r="C111" s="85">
        <v>110</v>
      </c>
      <c r="D111" s="87" t="s">
        <v>371</v>
      </c>
      <c r="E111" s="87" t="s">
        <v>376</v>
      </c>
      <c r="F111" s="88">
        <v>30000000</v>
      </c>
      <c r="G111" s="89" t="s">
        <v>210</v>
      </c>
      <c r="H111" s="85"/>
      <c r="I111" s="87"/>
      <c r="J111" s="101"/>
      <c r="K111" s="91">
        <f t="shared" si="1"/>
        <v>30000000</v>
      </c>
      <c r="L111" s="87"/>
    </row>
    <row r="112" spans="2:12" s="99" customFormat="1" ht="12">
      <c r="B112" s="100"/>
      <c r="C112" s="94">
        <v>111</v>
      </c>
      <c r="D112" s="102" t="s">
        <v>377</v>
      </c>
      <c r="E112" s="102" t="s">
        <v>378</v>
      </c>
      <c r="F112" s="103">
        <v>334800</v>
      </c>
      <c r="G112" s="104" t="s">
        <v>234</v>
      </c>
      <c r="H112" s="94" t="s">
        <v>379</v>
      </c>
      <c r="J112" s="105">
        <v>334800</v>
      </c>
      <c r="K112" s="91">
        <f t="shared" si="1"/>
        <v>0</v>
      </c>
      <c r="L112" s="102"/>
    </row>
    <row r="113" spans="2:12" s="99" customFormat="1" ht="12">
      <c r="B113" s="100"/>
      <c r="C113" s="85">
        <v>113</v>
      </c>
      <c r="D113" s="87" t="s">
        <v>259</v>
      </c>
      <c r="E113" s="87" t="s">
        <v>380</v>
      </c>
      <c r="F113" s="88">
        <v>271000</v>
      </c>
      <c r="G113" s="104" t="s">
        <v>234</v>
      </c>
      <c r="H113" s="85"/>
      <c r="I113" s="87"/>
      <c r="J113" s="101"/>
      <c r="K113" s="91">
        <f t="shared" si="1"/>
        <v>271000</v>
      </c>
      <c r="L113" s="87"/>
    </row>
    <row r="114" spans="2:12" s="99" customFormat="1" ht="12">
      <c r="B114" s="100"/>
      <c r="C114" s="85">
        <v>114</v>
      </c>
      <c r="D114" s="87" t="s">
        <v>255</v>
      </c>
      <c r="E114" s="87" t="s">
        <v>381</v>
      </c>
      <c r="F114" s="88">
        <v>611000</v>
      </c>
      <c r="G114" s="89" t="s">
        <v>336</v>
      </c>
      <c r="H114" s="85"/>
      <c r="I114" s="87"/>
      <c r="J114" s="101"/>
      <c r="K114" s="91">
        <f t="shared" si="1"/>
        <v>611000</v>
      </c>
      <c r="L114" s="87"/>
    </row>
    <row r="115" spans="2:12" s="99" customFormat="1" ht="12">
      <c r="B115" s="100"/>
      <c r="C115" s="85">
        <v>115</v>
      </c>
      <c r="D115" s="87" t="s">
        <v>382</v>
      </c>
      <c r="E115" s="87" t="s">
        <v>383</v>
      </c>
      <c r="F115" s="88">
        <v>25971</v>
      </c>
      <c r="G115" s="104" t="s">
        <v>234</v>
      </c>
      <c r="H115" s="85"/>
      <c r="I115" s="87"/>
      <c r="J115" s="101"/>
      <c r="K115" s="91">
        <f t="shared" si="1"/>
        <v>25971</v>
      </c>
      <c r="L115" s="87"/>
    </row>
    <row r="116" spans="2:12" s="99" customFormat="1" ht="12">
      <c r="B116" s="100"/>
      <c r="C116" s="85">
        <v>116</v>
      </c>
      <c r="D116" s="87" t="s">
        <v>261</v>
      </c>
      <c r="E116" s="87" t="s">
        <v>384</v>
      </c>
      <c r="F116" s="88">
        <v>867000</v>
      </c>
      <c r="G116" s="89" t="s">
        <v>234</v>
      </c>
      <c r="H116" s="85"/>
      <c r="I116" s="87"/>
      <c r="J116" s="101"/>
      <c r="K116" s="91">
        <f t="shared" si="1"/>
        <v>867000</v>
      </c>
      <c r="L116" s="87"/>
    </row>
    <row r="117" spans="2:12" s="99" customFormat="1" ht="12">
      <c r="B117" s="100"/>
      <c r="C117" s="85">
        <v>117</v>
      </c>
      <c r="D117" s="87" t="s">
        <v>261</v>
      </c>
      <c r="E117" s="87" t="s">
        <v>385</v>
      </c>
      <c r="F117" s="88">
        <v>884000</v>
      </c>
      <c r="G117" s="89" t="s">
        <v>234</v>
      </c>
      <c r="H117" s="85"/>
      <c r="I117" s="87"/>
      <c r="J117" s="101"/>
      <c r="K117" s="91">
        <f t="shared" si="1"/>
        <v>884000</v>
      </c>
      <c r="L117" s="87"/>
    </row>
    <row r="118" spans="2:12" s="99" customFormat="1" ht="12">
      <c r="B118" s="100"/>
      <c r="C118" s="85">
        <v>119</v>
      </c>
      <c r="D118" s="106" t="s">
        <v>386</v>
      </c>
      <c r="E118" s="87" t="s">
        <v>387</v>
      </c>
      <c r="F118" s="88">
        <v>7036700</v>
      </c>
      <c r="G118" s="89" t="s">
        <v>181</v>
      </c>
      <c r="H118" s="85"/>
      <c r="I118" s="87"/>
      <c r="J118" s="101"/>
      <c r="K118" s="91">
        <f t="shared" si="1"/>
        <v>7036700</v>
      </c>
      <c r="L118" s="87"/>
    </row>
    <row r="119" spans="2:12" s="99" customFormat="1" ht="12">
      <c r="B119" s="100"/>
      <c r="C119" s="85">
        <v>120</v>
      </c>
      <c r="D119" s="99" t="s">
        <v>223</v>
      </c>
      <c r="E119" s="87" t="s">
        <v>388</v>
      </c>
      <c r="F119" s="88">
        <v>818265.5</v>
      </c>
      <c r="G119" s="89" t="s">
        <v>184</v>
      </c>
      <c r="H119" s="85"/>
      <c r="I119" s="87"/>
      <c r="J119" s="101"/>
      <c r="K119" s="85"/>
      <c r="L119" s="87"/>
    </row>
    <row r="120" spans="2:12" s="99" customFormat="1" ht="12">
      <c r="B120" s="100"/>
      <c r="C120" s="85">
        <v>121</v>
      </c>
      <c r="D120" s="106" t="s">
        <v>389</v>
      </c>
      <c r="E120" s="87" t="s">
        <v>390</v>
      </c>
      <c r="F120" s="107">
        <v>13530887</v>
      </c>
      <c r="G120" s="89" t="s">
        <v>210</v>
      </c>
      <c r="H120" s="85" t="s">
        <v>391</v>
      </c>
      <c r="I120" s="87"/>
      <c r="J120" s="107">
        <v>13530887</v>
      </c>
      <c r="K120" s="91">
        <f>F120-J120</f>
        <v>0</v>
      </c>
      <c r="L120" s="87" t="s">
        <v>392</v>
      </c>
    </row>
    <row r="121" spans="2:12" s="99" customFormat="1" ht="12">
      <c r="B121" s="100"/>
      <c r="C121" s="85">
        <v>122</v>
      </c>
      <c r="D121" s="106" t="s">
        <v>393</v>
      </c>
      <c r="E121" s="87" t="s">
        <v>394</v>
      </c>
      <c r="F121" s="108">
        <v>1217000</v>
      </c>
      <c r="G121" s="89" t="s">
        <v>210</v>
      </c>
      <c r="H121" s="85" t="s">
        <v>395</v>
      </c>
      <c r="I121" s="87"/>
      <c r="J121" s="108">
        <v>1217000</v>
      </c>
      <c r="K121" s="91">
        <f>F121-J121</f>
        <v>0</v>
      </c>
      <c r="L121" s="87" t="s">
        <v>392</v>
      </c>
    </row>
    <row r="122" spans="2:11" s="99" customFormat="1" ht="24">
      <c r="B122" s="100"/>
      <c r="C122" s="85">
        <v>123</v>
      </c>
      <c r="D122" s="87" t="s">
        <v>651</v>
      </c>
      <c r="E122" s="87" t="s">
        <v>652</v>
      </c>
      <c r="F122" s="88">
        <v>5000000</v>
      </c>
      <c r="G122" s="89" t="s">
        <v>653</v>
      </c>
      <c r="H122" s="92"/>
      <c r="J122" s="111"/>
      <c r="K122" s="92"/>
    </row>
    <row r="123" spans="2:11" s="99" customFormat="1" ht="12">
      <c r="B123" s="100"/>
      <c r="C123" s="85">
        <v>124</v>
      </c>
      <c r="D123" s="87" t="s">
        <v>654</v>
      </c>
      <c r="E123" s="87" t="s">
        <v>655</v>
      </c>
      <c r="F123" s="88">
        <v>60000</v>
      </c>
      <c r="G123" s="89" t="s">
        <v>656</v>
      </c>
      <c r="H123" s="92"/>
      <c r="J123" s="111"/>
      <c r="K123" s="92"/>
    </row>
    <row r="124" spans="2:11" s="99" customFormat="1" ht="24">
      <c r="B124" s="100"/>
      <c r="C124" s="85">
        <v>125</v>
      </c>
      <c r="D124" s="87" t="s">
        <v>657</v>
      </c>
      <c r="E124" s="87" t="s">
        <v>658</v>
      </c>
      <c r="F124" s="88">
        <v>2000000</v>
      </c>
      <c r="G124" s="89" t="s">
        <v>659</v>
      </c>
      <c r="H124" s="92"/>
      <c r="J124" s="111"/>
      <c r="K124" s="92"/>
    </row>
    <row r="125" spans="2:11" s="99" customFormat="1" ht="12">
      <c r="B125" s="100"/>
      <c r="C125" s="85">
        <v>126</v>
      </c>
      <c r="D125" s="87" t="s">
        <v>660</v>
      </c>
      <c r="E125" s="87" t="s">
        <v>661</v>
      </c>
      <c r="F125" s="88">
        <v>91746.77</v>
      </c>
      <c r="G125" s="89" t="s">
        <v>659</v>
      </c>
      <c r="H125" s="92"/>
      <c r="J125" s="111"/>
      <c r="K125" s="92"/>
    </row>
    <row r="126" spans="2:11" s="99" customFormat="1" ht="13.5" customHeight="1">
      <c r="B126" s="100"/>
      <c r="C126" s="85">
        <v>127</v>
      </c>
      <c r="D126" s="87" t="s">
        <v>662</v>
      </c>
      <c r="E126" s="87" t="s">
        <v>661</v>
      </c>
      <c r="F126" s="88">
        <v>207000</v>
      </c>
      <c r="G126" s="104" t="s">
        <v>663</v>
      </c>
      <c r="H126" s="92"/>
      <c r="J126" s="111"/>
      <c r="K126" s="92"/>
    </row>
    <row r="127" spans="2:11" s="99" customFormat="1" ht="24">
      <c r="B127" s="100"/>
      <c r="C127" s="85">
        <v>128</v>
      </c>
      <c r="D127" s="87" t="s">
        <v>664</v>
      </c>
      <c r="E127" s="87" t="s">
        <v>665</v>
      </c>
      <c r="F127" s="88">
        <v>595000</v>
      </c>
      <c r="G127" s="89" t="s">
        <v>666</v>
      </c>
      <c r="H127" s="92"/>
      <c r="J127" s="111"/>
      <c r="K127" s="92"/>
    </row>
    <row r="128" spans="2:11" s="99" customFormat="1" ht="15.75" customHeight="1">
      <c r="B128" s="100"/>
      <c r="C128" s="85">
        <v>129</v>
      </c>
      <c r="D128" s="87" t="s">
        <v>667</v>
      </c>
      <c r="E128" s="87" t="s">
        <v>668</v>
      </c>
      <c r="F128" s="88">
        <v>986000</v>
      </c>
      <c r="G128" s="104" t="s">
        <v>663</v>
      </c>
      <c r="H128" s="92"/>
      <c r="J128" s="111"/>
      <c r="K128" s="92"/>
    </row>
    <row r="129" spans="2:11" s="99" customFormat="1" ht="15.75" customHeight="1">
      <c r="B129" s="100"/>
      <c r="C129" s="85">
        <v>130</v>
      </c>
      <c r="D129" s="87" t="s">
        <v>669</v>
      </c>
      <c r="E129" s="87" t="s">
        <v>670</v>
      </c>
      <c r="F129" s="88">
        <v>514000</v>
      </c>
      <c r="G129" s="89" t="s">
        <v>671</v>
      </c>
      <c r="H129" s="92"/>
      <c r="J129" s="111"/>
      <c r="K129" s="92"/>
    </row>
    <row r="130" spans="2:11" s="99" customFormat="1" ht="15.75" customHeight="1">
      <c r="B130" s="100"/>
      <c r="C130" s="85">
        <v>131</v>
      </c>
      <c r="D130" s="87" t="s">
        <v>667</v>
      </c>
      <c r="E130" s="87" t="s">
        <v>672</v>
      </c>
      <c r="F130" s="88">
        <v>825000</v>
      </c>
      <c r="G130" s="104" t="s">
        <v>663</v>
      </c>
      <c r="H130" s="92"/>
      <c r="J130" s="111"/>
      <c r="K130" s="92"/>
    </row>
    <row r="131" spans="2:11" s="99" customFormat="1" ht="15.75" customHeight="1">
      <c r="B131" s="100"/>
      <c r="C131" s="85">
        <v>132</v>
      </c>
      <c r="D131" s="87" t="s">
        <v>673</v>
      </c>
      <c r="E131" s="87" t="s">
        <v>674</v>
      </c>
      <c r="F131" s="88">
        <v>82000</v>
      </c>
      <c r="G131" s="89" t="s">
        <v>675</v>
      </c>
      <c r="H131" s="92"/>
      <c r="J131" s="111"/>
      <c r="K131" s="92"/>
    </row>
    <row r="132" spans="2:11" s="99" customFormat="1" ht="15.75" customHeight="1">
      <c r="B132" s="100"/>
      <c r="C132" s="85">
        <v>133</v>
      </c>
      <c r="D132" s="87" t="s">
        <v>676</v>
      </c>
      <c r="E132" s="87" t="s">
        <v>704</v>
      </c>
      <c r="F132" s="88">
        <v>3000000</v>
      </c>
      <c r="G132" s="89" t="s">
        <v>677</v>
      </c>
      <c r="H132" s="92"/>
      <c r="J132" s="111"/>
      <c r="K132" s="92"/>
    </row>
    <row r="133" spans="2:11" s="99" customFormat="1" ht="12">
      <c r="B133" s="100"/>
      <c r="C133" s="85">
        <v>134</v>
      </c>
      <c r="D133" s="87" t="s">
        <v>157</v>
      </c>
      <c r="E133" s="87" t="s">
        <v>685</v>
      </c>
      <c r="F133" s="88">
        <v>72000</v>
      </c>
      <c r="G133" s="89" t="s">
        <v>159</v>
      </c>
      <c r="H133" s="92"/>
      <c r="J133" s="111"/>
      <c r="K133" s="92"/>
    </row>
    <row r="134" spans="2:11" s="99" customFormat="1" ht="12">
      <c r="B134" s="100"/>
      <c r="C134" s="85">
        <v>135</v>
      </c>
      <c r="D134" s="87" t="s">
        <v>686</v>
      </c>
      <c r="E134" s="87" t="s">
        <v>661</v>
      </c>
      <c r="F134" s="88">
        <v>66800</v>
      </c>
      <c r="G134" s="89" t="s">
        <v>687</v>
      </c>
      <c r="H134" s="92"/>
      <c r="J134" s="111"/>
      <c r="K134" s="92"/>
    </row>
    <row r="135" spans="2:11" s="99" customFormat="1" ht="24">
      <c r="B135" s="100"/>
      <c r="C135" s="85">
        <v>136</v>
      </c>
      <c r="D135" s="87" t="s">
        <v>688</v>
      </c>
      <c r="E135" s="87" t="s">
        <v>689</v>
      </c>
      <c r="F135" s="88">
        <v>180000</v>
      </c>
      <c r="G135" s="89" t="s">
        <v>687</v>
      </c>
      <c r="H135" s="92"/>
      <c r="J135" s="111"/>
      <c r="K135" s="92"/>
    </row>
    <row r="136" spans="2:11" s="99" customFormat="1" ht="24">
      <c r="B136" s="100"/>
      <c r="C136" s="85">
        <v>137</v>
      </c>
      <c r="D136" s="87" t="s">
        <v>690</v>
      </c>
      <c r="E136" s="87" t="s">
        <v>691</v>
      </c>
      <c r="F136" s="88">
        <v>45200</v>
      </c>
      <c r="G136" s="89" t="s">
        <v>159</v>
      </c>
      <c r="H136" s="92"/>
      <c r="J136" s="111"/>
      <c r="K136" s="92"/>
    </row>
    <row r="137" spans="2:11" s="99" customFormat="1" ht="12">
      <c r="B137" s="100"/>
      <c r="C137" s="85">
        <v>138</v>
      </c>
      <c r="D137" s="87" t="s">
        <v>692</v>
      </c>
      <c r="E137" s="87" t="s">
        <v>693</v>
      </c>
      <c r="F137" s="88">
        <v>96600</v>
      </c>
      <c r="G137" s="89" t="s">
        <v>140</v>
      </c>
      <c r="H137" s="92"/>
      <c r="J137" s="111"/>
      <c r="K137" s="92"/>
    </row>
    <row r="138" spans="2:11" s="99" customFormat="1" ht="12">
      <c r="B138" s="100"/>
      <c r="C138" s="85">
        <v>139</v>
      </c>
      <c r="D138" s="87" t="s">
        <v>694</v>
      </c>
      <c r="E138" s="87" t="s">
        <v>695</v>
      </c>
      <c r="F138" s="88">
        <v>21200</v>
      </c>
      <c r="G138" s="89" t="s">
        <v>159</v>
      </c>
      <c r="H138" s="92"/>
      <c r="J138" s="111"/>
      <c r="K138" s="92"/>
    </row>
    <row r="139" spans="2:11" s="99" customFormat="1" ht="12">
      <c r="B139" s="100"/>
      <c r="C139" s="85">
        <v>140</v>
      </c>
      <c r="D139" s="87" t="s">
        <v>138</v>
      </c>
      <c r="E139" s="87" t="s">
        <v>696</v>
      </c>
      <c r="F139" s="88">
        <v>49800</v>
      </c>
      <c r="G139" s="89" t="s">
        <v>140</v>
      </c>
      <c r="H139" s="92"/>
      <c r="J139" s="111"/>
      <c r="K139" s="92"/>
    </row>
    <row r="140" spans="2:11" s="99" customFormat="1" ht="12">
      <c r="B140" s="100"/>
      <c r="C140" s="85">
        <v>141</v>
      </c>
      <c r="D140" s="87" t="s">
        <v>697</v>
      </c>
      <c r="E140" s="87" t="s">
        <v>661</v>
      </c>
      <c r="F140" s="88">
        <v>16100</v>
      </c>
      <c r="G140" s="89" t="s">
        <v>159</v>
      </c>
      <c r="H140" s="92"/>
      <c r="J140" s="111"/>
      <c r="K140" s="92"/>
    </row>
    <row r="141" spans="2:11" s="99" customFormat="1" ht="12">
      <c r="B141" s="100"/>
      <c r="C141" s="85">
        <v>142</v>
      </c>
      <c r="D141" s="87" t="s">
        <v>241</v>
      </c>
      <c r="E141" s="87" t="s">
        <v>698</v>
      </c>
      <c r="F141" s="88">
        <v>21700</v>
      </c>
      <c r="G141" s="89" t="s">
        <v>172</v>
      </c>
      <c r="H141" s="92"/>
      <c r="J141" s="111"/>
      <c r="K141" s="92"/>
    </row>
    <row r="142" spans="2:11" s="99" customFormat="1" ht="12">
      <c r="B142" s="100"/>
      <c r="C142" s="85">
        <v>143</v>
      </c>
      <c r="D142" s="87" t="s">
        <v>699</v>
      </c>
      <c r="E142" s="87" t="s">
        <v>685</v>
      </c>
      <c r="F142" s="88">
        <v>41200</v>
      </c>
      <c r="G142" s="89" t="s">
        <v>145</v>
      </c>
      <c r="H142" s="92"/>
      <c r="J142" s="111"/>
      <c r="K142" s="92"/>
    </row>
    <row r="143" spans="2:11" s="99" customFormat="1" ht="12">
      <c r="B143" s="100"/>
      <c r="C143" s="85">
        <v>144</v>
      </c>
      <c r="D143" s="87" t="s">
        <v>138</v>
      </c>
      <c r="E143" s="87" t="s">
        <v>685</v>
      </c>
      <c r="F143" s="88">
        <v>254000</v>
      </c>
      <c r="G143" s="89" t="s">
        <v>140</v>
      </c>
      <c r="H143" s="92"/>
      <c r="J143" s="111"/>
      <c r="K143" s="92"/>
    </row>
    <row r="144" spans="2:11" s="99" customFormat="1" ht="12">
      <c r="B144" s="100"/>
      <c r="C144" s="85">
        <v>145</v>
      </c>
      <c r="D144" s="87" t="s">
        <v>700</v>
      </c>
      <c r="E144" s="87" t="s">
        <v>685</v>
      </c>
      <c r="F144" s="88">
        <v>52000</v>
      </c>
      <c r="G144" s="89" t="s">
        <v>159</v>
      </c>
      <c r="H144" s="92"/>
      <c r="J144" s="111"/>
      <c r="K144" s="92"/>
    </row>
    <row r="145" spans="2:11" s="99" customFormat="1" ht="12">
      <c r="B145" s="100"/>
      <c r="C145" s="85">
        <v>146</v>
      </c>
      <c r="D145" s="87" t="s">
        <v>701</v>
      </c>
      <c r="E145" s="87" t="s">
        <v>702</v>
      </c>
      <c r="F145" s="88">
        <v>39200</v>
      </c>
      <c r="G145" s="89" t="s">
        <v>159</v>
      </c>
      <c r="H145" s="92"/>
      <c r="J145" s="111"/>
      <c r="K145" s="92"/>
    </row>
    <row r="146" spans="2:11" s="99" customFormat="1" ht="12">
      <c r="B146" s="100"/>
      <c r="C146" s="85">
        <v>147</v>
      </c>
      <c r="D146" s="87" t="s">
        <v>173</v>
      </c>
      <c r="E146" s="87" t="s">
        <v>685</v>
      </c>
      <c r="F146" s="88">
        <v>56200</v>
      </c>
      <c r="G146" s="89" t="s">
        <v>175</v>
      </c>
      <c r="H146" s="92"/>
      <c r="J146" s="111"/>
      <c r="K146" s="92"/>
    </row>
    <row r="147" spans="2:11" s="99" customFormat="1" ht="12">
      <c r="B147" s="100"/>
      <c r="C147" s="92"/>
      <c r="F147" s="109"/>
      <c r="G147" s="110"/>
      <c r="H147" s="92"/>
      <c r="J147" s="111"/>
      <c r="K147" s="92"/>
    </row>
    <row r="148" spans="2:11" s="99" customFormat="1" ht="12">
      <c r="B148" s="100"/>
      <c r="C148" s="92"/>
      <c r="F148" s="109"/>
      <c r="G148" s="110"/>
      <c r="H148" s="92"/>
      <c r="J148" s="111"/>
      <c r="K148" s="92"/>
    </row>
    <row r="149" spans="2:11" s="99" customFormat="1" ht="12">
      <c r="B149" s="100"/>
      <c r="C149" s="92"/>
      <c r="F149" s="109"/>
      <c r="G149" s="110"/>
      <c r="H149" s="92"/>
      <c r="J149" s="111"/>
      <c r="K149" s="92"/>
    </row>
    <row r="150" spans="2:11" s="99" customFormat="1" ht="12">
      <c r="B150" s="100"/>
      <c r="C150" s="92"/>
      <c r="F150" s="109"/>
      <c r="G150" s="110"/>
      <c r="H150" s="92"/>
      <c r="J150" s="111"/>
      <c r="K150" s="92"/>
    </row>
    <row r="151" spans="2:11" s="99" customFormat="1" ht="12">
      <c r="B151" s="100"/>
      <c r="C151" s="92"/>
      <c r="F151" s="109"/>
      <c r="G151" s="110"/>
      <c r="H151" s="92"/>
      <c r="J151" s="111"/>
      <c r="K151" s="92"/>
    </row>
    <row r="152" spans="2:11" s="99" customFormat="1" ht="12">
      <c r="B152" s="100"/>
      <c r="C152" s="92"/>
      <c r="F152" s="109"/>
      <c r="G152" s="110"/>
      <c r="H152" s="92"/>
      <c r="J152" s="111"/>
      <c r="K152" s="92"/>
    </row>
    <row r="153" spans="2:11" s="99" customFormat="1" ht="12">
      <c r="B153" s="100"/>
      <c r="C153" s="92"/>
      <c r="F153" s="109"/>
      <c r="G153" s="110"/>
      <c r="H153" s="92"/>
      <c r="J153" s="111"/>
      <c r="K153" s="92"/>
    </row>
    <row r="154" spans="2:11" s="99" customFormat="1" ht="12">
      <c r="B154" s="100"/>
      <c r="C154" s="92"/>
      <c r="F154" s="109"/>
      <c r="G154" s="110"/>
      <c r="H154" s="92"/>
      <c r="J154" s="111"/>
      <c r="K154" s="92"/>
    </row>
    <row r="155" spans="2:11" s="99" customFormat="1" ht="12">
      <c r="B155" s="100"/>
      <c r="C155" s="92"/>
      <c r="F155" s="109"/>
      <c r="G155" s="110"/>
      <c r="H155" s="92"/>
      <c r="J155" s="111"/>
      <c r="K155" s="92"/>
    </row>
    <row r="156" spans="2:11" s="99" customFormat="1" ht="12">
      <c r="B156" s="100"/>
      <c r="C156" s="92"/>
      <c r="F156" s="109"/>
      <c r="G156" s="110"/>
      <c r="H156" s="92"/>
      <c r="J156" s="111"/>
      <c r="K156" s="92"/>
    </row>
    <row r="157" spans="2:11" s="99" customFormat="1" ht="12">
      <c r="B157" s="100"/>
      <c r="C157" s="92"/>
      <c r="F157" s="109"/>
      <c r="G157" s="110"/>
      <c r="H157" s="92"/>
      <c r="J157" s="111"/>
      <c r="K157" s="92"/>
    </row>
    <row r="158" spans="2:11" s="99" customFormat="1" ht="12">
      <c r="B158" s="100"/>
      <c r="C158" s="92"/>
      <c r="F158" s="109"/>
      <c r="G158" s="110"/>
      <c r="H158" s="92"/>
      <c r="J158" s="111"/>
      <c r="K158" s="92"/>
    </row>
    <row r="159" spans="2:11" s="99" customFormat="1" ht="12">
      <c r="B159" s="100"/>
      <c r="C159" s="92"/>
      <c r="F159" s="109"/>
      <c r="G159" s="110"/>
      <c r="H159" s="92"/>
      <c r="J159" s="111"/>
      <c r="K159" s="92"/>
    </row>
    <row r="160" spans="2:11" s="99" customFormat="1" ht="12">
      <c r="B160" s="100"/>
      <c r="C160" s="92"/>
      <c r="F160" s="109"/>
      <c r="G160" s="110"/>
      <c r="H160" s="92"/>
      <c r="J160" s="111"/>
      <c r="K160" s="92"/>
    </row>
    <row r="161" spans="2:11" s="99" customFormat="1" ht="12">
      <c r="B161" s="100"/>
      <c r="C161" s="92"/>
      <c r="F161" s="109"/>
      <c r="G161" s="110"/>
      <c r="H161" s="92"/>
      <c r="J161" s="111"/>
      <c r="K161" s="92"/>
    </row>
    <row r="162" spans="2:11" s="99" customFormat="1" ht="12">
      <c r="B162" s="100"/>
      <c r="C162" s="92"/>
      <c r="F162" s="109"/>
      <c r="G162" s="110"/>
      <c r="H162" s="92"/>
      <c r="J162" s="111"/>
      <c r="K162" s="92"/>
    </row>
    <row r="163" spans="2:11" s="99" customFormat="1" ht="12">
      <c r="B163" s="100"/>
      <c r="C163" s="92"/>
      <c r="F163" s="109"/>
      <c r="G163" s="110"/>
      <c r="H163" s="92"/>
      <c r="J163" s="111"/>
      <c r="K163" s="92"/>
    </row>
    <row r="164" spans="2:11" s="99" customFormat="1" ht="12">
      <c r="B164" s="100"/>
      <c r="C164" s="92"/>
      <c r="F164" s="109"/>
      <c r="G164" s="110"/>
      <c r="H164" s="92"/>
      <c r="J164" s="111"/>
      <c r="K164" s="92"/>
    </row>
    <row r="165" spans="2:11" s="99" customFormat="1" ht="12">
      <c r="B165" s="100"/>
      <c r="C165" s="92"/>
      <c r="F165" s="109"/>
      <c r="G165" s="110"/>
      <c r="H165" s="92"/>
      <c r="J165" s="111"/>
      <c r="K165" s="92"/>
    </row>
    <row r="166" spans="2:11" s="99" customFormat="1" ht="12">
      <c r="B166" s="100"/>
      <c r="C166" s="92"/>
      <c r="F166" s="109"/>
      <c r="G166" s="110"/>
      <c r="H166" s="92"/>
      <c r="J166" s="111"/>
      <c r="K166" s="92"/>
    </row>
    <row r="167" spans="2:11" s="99" customFormat="1" ht="12">
      <c r="B167" s="100"/>
      <c r="C167" s="92"/>
      <c r="F167" s="109"/>
      <c r="G167" s="110"/>
      <c r="H167" s="92"/>
      <c r="J167" s="111"/>
      <c r="K167" s="92"/>
    </row>
    <row r="168" spans="2:11" s="99" customFormat="1" ht="12">
      <c r="B168" s="100"/>
      <c r="C168" s="92"/>
      <c r="F168" s="109"/>
      <c r="G168" s="110"/>
      <c r="H168" s="92"/>
      <c r="J168" s="111"/>
      <c r="K168" s="92"/>
    </row>
    <row r="169" spans="2:11" s="99" customFormat="1" ht="12">
      <c r="B169" s="100"/>
      <c r="C169" s="92"/>
      <c r="F169" s="109"/>
      <c r="G169" s="110"/>
      <c r="H169" s="92"/>
      <c r="J169" s="111"/>
      <c r="K169" s="92"/>
    </row>
    <row r="170" spans="2:11" s="99" customFormat="1" ht="12">
      <c r="B170" s="100"/>
      <c r="C170" s="92"/>
      <c r="F170" s="109"/>
      <c r="G170" s="110"/>
      <c r="H170" s="92"/>
      <c r="J170" s="111"/>
      <c r="K170" s="92"/>
    </row>
    <row r="171" spans="2:11" s="99" customFormat="1" ht="12">
      <c r="B171" s="100"/>
      <c r="C171" s="92"/>
      <c r="F171" s="109"/>
      <c r="G171" s="110"/>
      <c r="H171" s="92"/>
      <c r="J171" s="111"/>
      <c r="K171" s="92"/>
    </row>
    <row r="172" spans="2:11" s="99" customFormat="1" ht="12">
      <c r="B172" s="100"/>
      <c r="C172" s="92"/>
      <c r="F172" s="109"/>
      <c r="G172" s="110"/>
      <c r="H172" s="92"/>
      <c r="J172" s="111"/>
      <c r="K172" s="92"/>
    </row>
    <row r="173" spans="2:11" s="99" customFormat="1" ht="12">
      <c r="B173" s="100"/>
      <c r="C173" s="92"/>
      <c r="F173" s="109"/>
      <c r="G173" s="110"/>
      <c r="H173" s="92"/>
      <c r="J173" s="111"/>
      <c r="K173" s="92"/>
    </row>
    <row r="174" spans="2:11" s="99" customFormat="1" ht="12">
      <c r="B174" s="100"/>
      <c r="C174" s="92"/>
      <c r="F174" s="109"/>
      <c r="G174" s="110"/>
      <c r="H174" s="92"/>
      <c r="J174" s="111"/>
      <c r="K174" s="92"/>
    </row>
    <row r="175" spans="2:11" s="99" customFormat="1" ht="12">
      <c r="B175" s="100"/>
      <c r="C175" s="92"/>
      <c r="F175" s="109"/>
      <c r="G175" s="110"/>
      <c r="H175" s="92"/>
      <c r="J175" s="111"/>
      <c r="K175" s="92"/>
    </row>
    <row r="176" spans="2:11" s="99" customFormat="1" ht="12">
      <c r="B176" s="100"/>
      <c r="C176" s="92"/>
      <c r="F176" s="109"/>
      <c r="G176" s="110"/>
      <c r="H176" s="92"/>
      <c r="J176" s="111"/>
      <c r="K176" s="92"/>
    </row>
    <row r="177" spans="2:11" s="99" customFormat="1" ht="12">
      <c r="B177" s="100"/>
      <c r="C177" s="92"/>
      <c r="F177" s="109"/>
      <c r="G177" s="110"/>
      <c r="H177" s="92"/>
      <c r="J177" s="111"/>
      <c r="K177" s="92"/>
    </row>
    <row r="178" spans="2:11" s="99" customFormat="1" ht="12">
      <c r="B178" s="100"/>
      <c r="C178" s="92"/>
      <c r="F178" s="109"/>
      <c r="G178" s="110"/>
      <c r="H178" s="92"/>
      <c r="J178" s="111"/>
      <c r="K178" s="92"/>
    </row>
    <row r="179" spans="2:11" s="99" customFormat="1" ht="12">
      <c r="B179" s="100"/>
      <c r="C179" s="92"/>
      <c r="F179" s="109"/>
      <c r="G179" s="110"/>
      <c r="H179" s="92"/>
      <c r="J179" s="111"/>
      <c r="K179" s="92"/>
    </row>
    <row r="180" spans="2:11" s="99" customFormat="1" ht="12">
      <c r="B180" s="100"/>
      <c r="C180" s="92"/>
      <c r="F180" s="109"/>
      <c r="G180" s="110"/>
      <c r="H180" s="92"/>
      <c r="J180" s="111"/>
      <c r="K180" s="92"/>
    </row>
    <row r="181" spans="2:11" s="99" customFormat="1" ht="12">
      <c r="B181" s="100"/>
      <c r="C181" s="92"/>
      <c r="F181" s="109"/>
      <c r="G181" s="110"/>
      <c r="H181" s="92"/>
      <c r="J181" s="111"/>
      <c r="K181" s="92"/>
    </row>
    <row r="182" spans="2:11" s="99" customFormat="1" ht="12">
      <c r="B182" s="100"/>
      <c r="C182" s="92"/>
      <c r="F182" s="109"/>
      <c r="G182" s="110"/>
      <c r="H182" s="92"/>
      <c r="J182" s="111"/>
      <c r="K182" s="92"/>
    </row>
    <row r="183" spans="2:11" s="99" customFormat="1" ht="12">
      <c r="B183" s="100"/>
      <c r="C183" s="92"/>
      <c r="F183" s="109"/>
      <c r="G183" s="110"/>
      <c r="H183" s="92"/>
      <c r="J183" s="111"/>
      <c r="K183" s="92"/>
    </row>
  </sheetData>
  <sheetProtection/>
  <mergeCells count="9">
    <mergeCell ref="C89:C92"/>
    <mergeCell ref="D89:D92"/>
    <mergeCell ref="E89:E92"/>
    <mergeCell ref="C1:D1"/>
    <mergeCell ref="C2:L2"/>
    <mergeCell ref="A3:B3"/>
    <mergeCell ref="D3:G3"/>
    <mergeCell ref="H3:J3"/>
    <mergeCell ref="D5:E5"/>
  </mergeCells>
  <printOptions/>
  <pageMargins left="0.2755905511811024" right="0.1968503937007874" top="0.59" bottom="0.61" header="0.31496062992125984" footer="0.31496062992125984"/>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5"/>
  <sheetViews>
    <sheetView showZero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2" sqref="E12"/>
    </sheetView>
  </sheetViews>
  <sheetFormatPr defaultColWidth="9.00390625" defaultRowHeight="14.25"/>
  <cols>
    <col min="1" max="1" width="33.00390625" style="0" customWidth="1"/>
    <col min="2" max="2" width="17.625" style="0" customWidth="1"/>
    <col min="3" max="3" width="16.125" style="0" customWidth="1"/>
    <col min="4" max="5" width="13.25390625" style="0" customWidth="1"/>
    <col min="6" max="7" width="15.625" style="0" customWidth="1"/>
    <col min="8" max="8" width="14.125" style="0" customWidth="1"/>
    <col min="9" max="9" width="16.375" style="0" customWidth="1"/>
  </cols>
  <sheetData>
    <row r="1" ht="22.5" customHeight="1">
      <c r="A1" t="s">
        <v>640</v>
      </c>
    </row>
    <row r="2" spans="1:9" ht="22.5">
      <c r="A2" s="191" t="s">
        <v>705</v>
      </c>
      <c r="B2" s="191"/>
      <c r="C2" s="191"/>
      <c r="D2" s="191"/>
      <c r="E2" s="191"/>
      <c r="F2" s="191"/>
      <c r="G2" s="191"/>
      <c r="H2" s="191"/>
      <c r="I2" s="191"/>
    </row>
    <row r="3" spans="1:9" ht="18.75">
      <c r="A3" s="69"/>
      <c r="B3" s="69"/>
      <c r="C3" s="69"/>
      <c r="D3" s="69"/>
      <c r="E3" s="69"/>
      <c r="F3" s="69"/>
      <c r="G3" s="69"/>
      <c r="H3" s="69"/>
      <c r="I3" s="69" t="s">
        <v>112</v>
      </c>
    </row>
    <row r="4" spans="1:9" ht="21.75" customHeight="1">
      <c r="A4" s="192" t="s">
        <v>648</v>
      </c>
      <c r="B4" s="192" t="s">
        <v>646</v>
      </c>
      <c r="C4" s="193" t="s">
        <v>643</v>
      </c>
      <c r="D4" s="193"/>
      <c r="E4" s="193"/>
      <c r="F4" s="195" t="s">
        <v>644</v>
      </c>
      <c r="G4" s="196"/>
      <c r="H4" s="197"/>
      <c r="I4" s="194" t="s">
        <v>116</v>
      </c>
    </row>
    <row r="5" spans="1:9" ht="24.75" customHeight="1">
      <c r="A5" s="192"/>
      <c r="B5" s="192"/>
      <c r="C5" s="163" t="s">
        <v>113</v>
      </c>
      <c r="D5" s="70" t="s">
        <v>114</v>
      </c>
      <c r="E5" s="70" t="s">
        <v>115</v>
      </c>
      <c r="F5" s="70" t="s">
        <v>645</v>
      </c>
      <c r="G5" s="70" t="s">
        <v>114</v>
      </c>
      <c r="H5" s="70" t="s">
        <v>115</v>
      </c>
      <c r="I5" s="194"/>
    </row>
    <row r="6" spans="1:9" ht="29.25" customHeight="1">
      <c r="A6" s="71" t="s">
        <v>647</v>
      </c>
      <c r="B6" s="71">
        <f>C6+F6</f>
        <v>112307</v>
      </c>
      <c r="C6" s="72">
        <f>D6+E6</f>
        <v>79169</v>
      </c>
      <c r="D6" s="170">
        <f>SUM(D7:D15)</f>
        <v>59969</v>
      </c>
      <c r="E6" s="72">
        <f>E12</f>
        <v>19200</v>
      </c>
      <c r="F6" s="72">
        <f>G6+H6</f>
        <v>33138</v>
      </c>
      <c r="G6" s="170">
        <f>SUM(G7:G15)</f>
        <v>33138</v>
      </c>
      <c r="H6" s="170">
        <f>SUM(H7:H15)</f>
        <v>0</v>
      </c>
      <c r="I6" s="72"/>
    </row>
    <row r="7" spans="1:9" ht="30.75" customHeight="1">
      <c r="A7" s="72" t="s">
        <v>117</v>
      </c>
      <c r="B7" s="71">
        <f aca="true" t="shared" si="0" ref="B7:B15">C7+F7</f>
        <v>45863.3</v>
      </c>
      <c r="C7" s="72">
        <f aca="true" t="shared" si="1" ref="C7:C15">D7+E7</f>
        <v>30000</v>
      </c>
      <c r="D7" s="72">
        <v>30000</v>
      </c>
      <c r="E7" s="72"/>
      <c r="F7" s="72">
        <f aca="true" t="shared" si="2" ref="F7:F12">G7+H7</f>
        <v>15863.3</v>
      </c>
      <c r="G7" s="72">
        <v>15863.3</v>
      </c>
      <c r="H7" s="72"/>
      <c r="I7" s="72" t="s">
        <v>118</v>
      </c>
    </row>
    <row r="8" spans="1:9" ht="30.75" customHeight="1">
      <c r="A8" s="72" t="s">
        <v>119</v>
      </c>
      <c r="B8" s="71">
        <f t="shared" si="0"/>
        <v>20000</v>
      </c>
      <c r="C8" s="72">
        <f t="shared" si="1"/>
        <v>20000</v>
      </c>
      <c r="D8" s="72">
        <v>20000</v>
      </c>
      <c r="E8" s="72"/>
      <c r="F8" s="72">
        <f t="shared" si="2"/>
        <v>0</v>
      </c>
      <c r="G8" s="72"/>
      <c r="H8" s="72"/>
      <c r="I8" s="72" t="s">
        <v>118</v>
      </c>
    </row>
    <row r="9" spans="1:9" ht="30.75" customHeight="1">
      <c r="A9" s="72" t="s">
        <v>678</v>
      </c>
      <c r="B9" s="71">
        <f t="shared" si="0"/>
        <v>5684</v>
      </c>
      <c r="C9" s="72">
        <f t="shared" si="1"/>
        <v>5684</v>
      </c>
      <c r="D9" s="72">
        <v>5684</v>
      </c>
      <c r="E9" s="72"/>
      <c r="F9" s="72">
        <f t="shared" si="2"/>
        <v>0</v>
      </c>
      <c r="G9" s="72"/>
      <c r="H9" s="72"/>
      <c r="I9" s="72" t="s">
        <v>120</v>
      </c>
    </row>
    <row r="10" spans="1:9" ht="47.25" customHeight="1">
      <c r="A10" s="72" t="s">
        <v>679</v>
      </c>
      <c r="B10" s="71">
        <f t="shared" si="0"/>
        <v>3500</v>
      </c>
      <c r="C10" s="72">
        <f t="shared" si="1"/>
        <v>3500</v>
      </c>
      <c r="D10" s="72">
        <v>3500</v>
      </c>
      <c r="E10" s="72"/>
      <c r="F10" s="72">
        <f t="shared" si="2"/>
        <v>0</v>
      </c>
      <c r="G10" s="72"/>
      <c r="H10" s="72"/>
      <c r="I10" s="72" t="s">
        <v>120</v>
      </c>
    </row>
    <row r="11" spans="1:9" ht="47.25" customHeight="1">
      <c r="A11" s="72" t="s">
        <v>680</v>
      </c>
      <c r="B11" s="71">
        <f t="shared" si="0"/>
        <v>10000</v>
      </c>
      <c r="C11" s="72"/>
      <c r="D11" s="72"/>
      <c r="E11" s="72"/>
      <c r="F11" s="72">
        <f t="shared" si="2"/>
        <v>10000</v>
      </c>
      <c r="G11" s="72">
        <v>10000</v>
      </c>
      <c r="H11" s="72"/>
      <c r="I11" s="72" t="s">
        <v>120</v>
      </c>
    </row>
    <row r="12" spans="1:9" ht="30.75" customHeight="1">
      <c r="A12" s="72" t="s">
        <v>681</v>
      </c>
      <c r="B12" s="71">
        <f t="shared" si="0"/>
        <v>23281.7</v>
      </c>
      <c r="C12" s="72">
        <f t="shared" si="1"/>
        <v>19985</v>
      </c>
      <c r="D12" s="73">
        <v>785</v>
      </c>
      <c r="E12" s="72">
        <v>19200</v>
      </c>
      <c r="F12" s="72">
        <f t="shared" si="2"/>
        <v>3296.7</v>
      </c>
      <c r="G12" s="72">
        <v>3296.7</v>
      </c>
      <c r="H12" s="72"/>
      <c r="I12" s="72" t="s">
        <v>121</v>
      </c>
    </row>
    <row r="13" spans="1:9" ht="24.75" customHeight="1">
      <c r="A13" s="73" t="s">
        <v>682</v>
      </c>
      <c r="B13" s="71">
        <f t="shared" si="0"/>
        <v>978</v>
      </c>
      <c r="C13" s="72">
        <f t="shared" si="1"/>
        <v>0</v>
      </c>
      <c r="D13" s="169"/>
      <c r="E13" s="169"/>
      <c r="F13" s="169">
        <f>G13+H13</f>
        <v>978</v>
      </c>
      <c r="G13" s="169">
        <v>978</v>
      </c>
      <c r="H13" s="169"/>
      <c r="I13" s="72" t="s">
        <v>120</v>
      </c>
    </row>
    <row r="14" spans="1:9" ht="24.75" customHeight="1">
      <c r="A14" s="73" t="s">
        <v>683</v>
      </c>
      <c r="B14" s="71">
        <f t="shared" si="0"/>
        <v>1000</v>
      </c>
      <c r="C14" s="72">
        <f t="shared" si="1"/>
        <v>0</v>
      </c>
      <c r="D14" s="169"/>
      <c r="E14" s="169"/>
      <c r="F14" s="169">
        <f>G14+H14</f>
        <v>1000</v>
      </c>
      <c r="G14" s="169">
        <v>1000</v>
      </c>
      <c r="H14" s="169"/>
      <c r="I14" s="72" t="s">
        <v>118</v>
      </c>
    </row>
    <row r="15" spans="1:9" ht="24.75" customHeight="1">
      <c r="A15" s="73" t="s">
        <v>684</v>
      </c>
      <c r="B15" s="71">
        <f t="shared" si="0"/>
        <v>2000</v>
      </c>
      <c r="C15" s="72">
        <f t="shared" si="1"/>
        <v>0</v>
      </c>
      <c r="D15" s="169"/>
      <c r="E15" s="169"/>
      <c r="F15" s="169">
        <f>G15+H15</f>
        <v>2000</v>
      </c>
      <c r="G15" s="169">
        <v>2000</v>
      </c>
      <c r="H15" s="169"/>
      <c r="I15" s="72" t="s">
        <v>118</v>
      </c>
    </row>
  </sheetData>
  <sheetProtection/>
  <mergeCells count="6">
    <mergeCell ref="A2:I2"/>
    <mergeCell ref="A4:A5"/>
    <mergeCell ref="C4:E4"/>
    <mergeCell ref="B4:B5"/>
    <mergeCell ref="I4:I5"/>
    <mergeCell ref="F4:H4"/>
  </mergeCells>
  <printOptions/>
  <pageMargins left="0.47" right="0.1968503937007874" top="0.9448818897637796"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H2"/>
    </sheetView>
  </sheetViews>
  <sheetFormatPr defaultColWidth="9.00390625" defaultRowHeight="22.5" customHeight="1"/>
  <cols>
    <col min="1" max="1" width="24.00390625" style="1" customWidth="1"/>
    <col min="2" max="2" width="15.375" style="1" customWidth="1"/>
    <col min="3" max="3" width="14.25390625" style="1" hidden="1" customWidth="1"/>
    <col min="4" max="5" width="16.625" style="1" customWidth="1"/>
    <col min="6" max="6" width="14.25390625" style="1" customWidth="1"/>
    <col min="7" max="7" width="13.375" style="2" customWidth="1"/>
    <col min="8" max="8" width="19.75390625" style="1" customWidth="1"/>
    <col min="9" max="10" width="9.00390625" style="1" customWidth="1"/>
    <col min="11" max="11" width="11.00390625" style="1" customWidth="1"/>
    <col min="12" max="16384" width="9.00390625" style="1" customWidth="1"/>
  </cols>
  <sheetData>
    <row r="1" ht="22.5" customHeight="1">
      <c r="A1" s="68" t="s">
        <v>641</v>
      </c>
    </row>
    <row r="2" spans="1:8" s="3" customFormat="1" ht="19.5" customHeight="1">
      <c r="A2" s="198" t="s">
        <v>706</v>
      </c>
      <c r="B2" s="198"/>
      <c r="C2" s="198"/>
      <c r="D2" s="198"/>
      <c r="E2" s="198"/>
      <c r="F2" s="198"/>
      <c r="G2" s="198"/>
      <c r="H2" s="198"/>
    </row>
    <row r="3" spans="1:8" s="3" customFormat="1" ht="19.5" customHeight="1">
      <c r="A3" s="4"/>
      <c r="B3" s="4"/>
      <c r="C3" s="4"/>
      <c r="D3" s="4"/>
      <c r="E3" s="4"/>
      <c r="F3" s="4"/>
      <c r="G3" s="5"/>
      <c r="H3" s="6" t="s">
        <v>11</v>
      </c>
    </row>
    <row r="4" spans="1:8" s="8" customFormat="1" ht="30" customHeight="1">
      <c r="A4" s="199" t="s">
        <v>12</v>
      </c>
      <c r="B4" s="201" t="s">
        <v>13</v>
      </c>
      <c r="C4" s="205" t="s">
        <v>14</v>
      </c>
      <c r="D4" s="206"/>
      <c r="E4" s="207"/>
      <c r="F4" s="203" t="s">
        <v>108</v>
      </c>
      <c r="G4" s="204"/>
      <c r="H4" s="7" t="s">
        <v>103</v>
      </c>
    </row>
    <row r="5" spans="1:8" s="8" customFormat="1" ht="29.25" customHeight="1">
      <c r="A5" s="200"/>
      <c r="B5" s="202"/>
      <c r="C5" s="9" t="s">
        <v>102</v>
      </c>
      <c r="D5" s="9" t="s">
        <v>638</v>
      </c>
      <c r="E5" s="9" t="s">
        <v>107</v>
      </c>
      <c r="F5" s="10" t="s">
        <v>15</v>
      </c>
      <c r="G5" s="11" t="s">
        <v>16</v>
      </c>
      <c r="H5" s="12"/>
    </row>
    <row r="6" spans="1:8" s="17" customFormat="1" ht="21.75" customHeight="1">
      <c r="A6" s="13" t="s">
        <v>17</v>
      </c>
      <c r="B6" s="14">
        <v>32829</v>
      </c>
      <c r="C6" s="14">
        <v>36800</v>
      </c>
      <c r="D6" s="51">
        <v>36800</v>
      </c>
      <c r="E6" s="51">
        <v>36800</v>
      </c>
      <c r="F6" s="14">
        <f>E6-B6</f>
        <v>3971</v>
      </c>
      <c r="G6" s="15">
        <f aca="true" t="shared" si="0" ref="G6:G32">F6/B6*100</f>
        <v>12.096012671723171</v>
      </c>
      <c r="H6" s="16"/>
    </row>
    <row r="7" spans="1:8" s="17" customFormat="1" ht="21.75" customHeight="1">
      <c r="A7" s="18" t="s">
        <v>18</v>
      </c>
      <c r="B7" s="14">
        <v>14789</v>
      </c>
      <c r="C7" s="14">
        <v>17100</v>
      </c>
      <c r="D7" s="51">
        <v>17100</v>
      </c>
      <c r="E7" s="51">
        <v>17100</v>
      </c>
      <c r="F7" s="14">
        <f aca="true" t="shared" si="1" ref="F7:F32">E7-B7</f>
        <v>2311</v>
      </c>
      <c r="G7" s="15">
        <f t="shared" si="0"/>
        <v>15.626479139901278</v>
      </c>
      <c r="H7" s="19"/>
    </row>
    <row r="8" spans="1:8" s="17" customFormat="1" ht="21.75" customHeight="1">
      <c r="A8" s="18" t="s">
        <v>19</v>
      </c>
      <c r="B8" s="14">
        <f>7587+209</f>
        <v>7796</v>
      </c>
      <c r="C8" s="14">
        <f>8685+234</f>
        <v>8919</v>
      </c>
      <c r="D8" s="51">
        <f>8685+234</f>
        <v>8919</v>
      </c>
      <c r="E8" s="51">
        <f>8685+234</f>
        <v>8919</v>
      </c>
      <c r="F8" s="14">
        <f t="shared" si="1"/>
        <v>1123</v>
      </c>
      <c r="G8" s="15">
        <f t="shared" si="0"/>
        <v>14.404822986146742</v>
      </c>
      <c r="H8" s="19"/>
    </row>
    <row r="9" spans="1:8" s="17" customFormat="1" ht="21.75" customHeight="1">
      <c r="A9" s="18" t="s">
        <v>20</v>
      </c>
      <c r="B9" s="14">
        <v>3549</v>
      </c>
      <c r="C9" s="14">
        <v>4000</v>
      </c>
      <c r="D9" s="51">
        <v>4000</v>
      </c>
      <c r="E9" s="51">
        <v>4000</v>
      </c>
      <c r="F9" s="14">
        <f t="shared" si="1"/>
        <v>451</v>
      </c>
      <c r="G9" s="15">
        <f t="shared" si="0"/>
        <v>12.707805015497323</v>
      </c>
      <c r="H9" s="19"/>
    </row>
    <row r="10" spans="1:8" s="17" customFormat="1" ht="21.75" customHeight="1">
      <c r="A10" s="13" t="s">
        <v>21</v>
      </c>
      <c r="B10" s="14">
        <v>230</v>
      </c>
      <c r="C10" s="14">
        <v>280</v>
      </c>
      <c r="D10" s="51">
        <v>280</v>
      </c>
      <c r="E10" s="51">
        <v>280</v>
      </c>
      <c r="F10" s="14">
        <f t="shared" si="1"/>
        <v>50</v>
      </c>
      <c r="G10" s="15">
        <f t="shared" si="0"/>
        <v>21.73913043478261</v>
      </c>
      <c r="H10" s="19"/>
    </row>
    <row r="11" spans="1:8" s="17" customFormat="1" ht="21.75" customHeight="1">
      <c r="A11" s="13" t="s">
        <v>22</v>
      </c>
      <c r="B11" s="14">
        <v>32576</v>
      </c>
      <c r="C11" s="14">
        <v>36300</v>
      </c>
      <c r="D11" s="51">
        <v>36300</v>
      </c>
      <c r="E11" s="51">
        <v>36300</v>
      </c>
      <c r="F11" s="14">
        <f t="shared" si="1"/>
        <v>3724</v>
      </c>
      <c r="G11" s="15">
        <f t="shared" si="0"/>
        <v>11.431728880157172</v>
      </c>
      <c r="H11" s="16"/>
    </row>
    <row r="12" spans="1:8" s="17" customFormat="1" ht="21.75" customHeight="1">
      <c r="A12" s="13" t="s">
        <v>23</v>
      </c>
      <c r="B12" s="14">
        <v>4164</v>
      </c>
      <c r="C12" s="14">
        <v>4720</v>
      </c>
      <c r="D12" s="51">
        <v>4720</v>
      </c>
      <c r="E12" s="51">
        <v>4720</v>
      </c>
      <c r="F12" s="14">
        <f t="shared" si="1"/>
        <v>556</v>
      </c>
      <c r="G12" s="15">
        <f t="shared" si="0"/>
        <v>13.35254562920269</v>
      </c>
      <c r="H12" s="19"/>
    </row>
    <row r="13" spans="1:8" s="17" customFormat="1" ht="21.75" customHeight="1">
      <c r="A13" s="13" t="s">
        <v>24</v>
      </c>
      <c r="B13" s="14">
        <v>2415</v>
      </c>
      <c r="C13" s="14">
        <v>2650</v>
      </c>
      <c r="D13" s="51">
        <v>2650</v>
      </c>
      <c r="E13" s="51">
        <v>2650</v>
      </c>
      <c r="F13" s="14">
        <f t="shared" si="1"/>
        <v>235</v>
      </c>
      <c r="G13" s="15">
        <f t="shared" si="0"/>
        <v>9.730848861283643</v>
      </c>
      <c r="H13" s="19"/>
    </row>
    <row r="14" spans="1:8" s="17" customFormat="1" ht="21.75" customHeight="1">
      <c r="A14" s="13" t="s">
        <v>25</v>
      </c>
      <c r="B14" s="14">
        <v>14478</v>
      </c>
      <c r="C14" s="14">
        <v>16600</v>
      </c>
      <c r="D14" s="51">
        <v>16600</v>
      </c>
      <c r="E14" s="51">
        <v>16600</v>
      </c>
      <c r="F14" s="14">
        <f t="shared" si="1"/>
        <v>2122</v>
      </c>
      <c r="G14" s="15">
        <f t="shared" si="0"/>
        <v>14.656720541511259</v>
      </c>
      <c r="H14" s="19"/>
    </row>
    <row r="15" spans="1:8" s="17" customFormat="1" ht="21.75" customHeight="1">
      <c r="A15" s="13" t="s">
        <v>26</v>
      </c>
      <c r="B15" s="14">
        <v>5950</v>
      </c>
      <c r="C15" s="14">
        <v>6800</v>
      </c>
      <c r="D15" s="51">
        <v>6800</v>
      </c>
      <c r="E15" s="51">
        <v>6800</v>
      </c>
      <c r="F15" s="14">
        <f t="shared" si="1"/>
        <v>850</v>
      </c>
      <c r="G15" s="15">
        <f t="shared" si="0"/>
        <v>14.285714285714285</v>
      </c>
      <c r="H15" s="19"/>
    </row>
    <row r="16" spans="1:8" s="17" customFormat="1" ht="21.75" customHeight="1">
      <c r="A16" s="20" t="s">
        <v>27</v>
      </c>
      <c r="B16" s="14">
        <v>2069</v>
      </c>
      <c r="C16" s="14">
        <v>2250</v>
      </c>
      <c r="D16" s="51">
        <v>2250</v>
      </c>
      <c r="E16" s="51">
        <v>2250</v>
      </c>
      <c r="F16" s="14">
        <f t="shared" si="1"/>
        <v>181</v>
      </c>
      <c r="G16" s="15">
        <f t="shared" si="0"/>
        <v>8.74818753020783</v>
      </c>
      <c r="H16" s="19"/>
    </row>
    <row r="17" spans="1:8" s="17" customFormat="1" ht="21.75" customHeight="1">
      <c r="A17" s="13" t="s">
        <v>28</v>
      </c>
      <c r="B17" s="14">
        <v>19901</v>
      </c>
      <c r="C17" s="14">
        <v>21700</v>
      </c>
      <c r="D17" s="51">
        <v>21700</v>
      </c>
      <c r="E17" s="51">
        <v>21700</v>
      </c>
      <c r="F17" s="14">
        <f t="shared" si="1"/>
        <v>1799</v>
      </c>
      <c r="G17" s="15">
        <f t="shared" si="0"/>
        <v>9.039746746394654</v>
      </c>
      <c r="H17" s="16"/>
    </row>
    <row r="18" spans="1:8" s="17" customFormat="1" ht="21.75" customHeight="1">
      <c r="A18" s="20" t="s">
        <v>29</v>
      </c>
      <c r="B18" s="14">
        <v>28110</v>
      </c>
      <c r="C18" s="14">
        <v>31000</v>
      </c>
      <c r="D18" s="51">
        <v>31000</v>
      </c>
      <c r="E18" s="51">
        <v>31000</v>
      </c>
      <c r="F18" s="14">
        <f t="shared" si="1"/>
        <v>2890</v>
      </c>
      <c r="G18" s="15">
        <f t="shared" si="0"/>
        <v>10.281038776236215</v>
      </c>
      <c r="H18" s="16"/>
    </row>
    <row r="19" spans="1:8" s="17" customFormat="1" ht="21.75" customHeight="1">
      <c r="A19" s="21" t="s">
        <v>30</v>
      </c>
      <c r="B19" s="22">
        <f>SUM(B6:B18)</f>
        <v>168856</v>
      </c>
      <c r="C19" s="22">
        <f>SUM(C6:C18)</f>
        <v>189119</v>
      </c>
      <c r="D19" s="52">
        <f>SUM(D6:D18)</f>
        <v>189119</v>
      </c>
      <c r="E19" s="52">
        <f>SUM(E6:E18)</f>
        <v>189119</v>
      </c>
      <c r="F19" s="14">
        <f t="shared" si="1"/>
        <v>20263</v>
      </c>
      <c r="G19" s="23">
        <f t="shared" si="0"/>
        <v>12.000165821765291</v>
      </c>
      <c r="H19" s="24"/>
    </row>
    <row r="20" spans="1:8" s="17" customFormat="1" ht="21.75" customHeight="1">
      <c r="A20" s="13" t="s">
        <v>31</v>
      </c>
      <c r="B20" s="14">
        <v>21498</v>
      </c>
      <c r="C20" s="14">
        <v>24100</v>
      </c>
      <c r="D20" s="51">
        <v>24100</v>
      </c>
      <c r="E20" s="51">
        <v>24100</v>
      </c>
      <c r="F20" s="14">
        <f t="shared" si="1"/>
        <v>2602</v>
      </c>
      <c r="G20" s="15">
        <f t="shared" si="0"/>
        <v>12.103451483858963</v>
      </c>
      <c r="H20" s="16"/>
    </row>
    <row r="21" spans="1:8" s="17" customFormat="1" ht="21.75" customHeight="1">
      <c r="A21" s="13" t="s">
        <v>32</v>
      </c>
      <c r="B21" s="14">
        <v>3127</v>
      </c>
      <c r="C21" s="14">
        <v>3500</v>
      </c>
      <c r="D21" s="51">
        <v>3500</v>
      </c>
      <c r="E21" s="51">
        <v>3500</v>
      </c>
      <c r="F21" s="14">
        <f t="shared" si="1"/>
        <v>373</v>
      </c>
      <c r="G21" s="15">
        <f t="shared" si="0"/>
        <v>11.92836584585865</v>
      </c>
      <c r="H21" s="16"/>
    </row>
    <row r="22" spans="1:8" s="17" customFormat="1" ht="21.75" customHeight="1">
      <c r="A22" s="13" t="s">
        <v>33</v>
      </c>
      <c r="B22" s="14">
        <v>28183</v>
      </c>
      <c r="C22" s="14">
        <v>31605</v>
      </c>
      <c r="D22" s="51">
        <v>31605</v>
      </c>
      <c r="E22" s="51">
        <v>31605</v>
      </c>
      <c r="F22" s="14">
        <f t="shared" si="1"/>
        <v>3422</v>
      </c>
      <c r="G22" s="15">
        <f t="shared" si="0"/>
        <v>12.142071461519356</v>
      </c>
      <c r="H22" s="19"/>
    </row>
    <row r="23" spans="1:8" s="17" customFormat="1" ht="21.75" customHeight="1">
      <c r="A23" s="25" t="s">
        <v>34</v>
      </c>
      <c r="B23" s="14">
        <v>15997</v>
      </c>
      <c r="C23" s="14">
        <v>17920</v>
      </c>
      <c r="D23" s="51">
        <v>17920</v>
      </c>
      <c r="E23" s="51">
        <v>17920</v>
      </c>
      <c r="F23" s="14">
        <f t="shared" si="1"/>
        <v>1923</v>
      </c>
      <c r="G23" s="15">
        <f t="shared" si="0"/>
        <v>12.02100393823842</v>
      </c>
      <c r="H23" s="19"/>
    </row>
    <row r="24" spans="1:8" s="17" customFormat="1" ht="21.75" customHeight="1">
      <c r="A24" s="26" t="s">
        <v>35</v>
      </c>
      <c r="B24" s="14">
        <v>64</v>
      </c>
      <c r="C24" s="14">
        <v>72</v>
      </c>
      <c r="D24" s="51">
        <v>72</v>
      </c>
      <c r="E24" s="51">
        <v>72</v>
      </c>
      <c r="F24" s="14">
        <f t="shared" si="1"/>
        <v>8</v>
      </c>
      <c r="G24" s="15">
        <f t="shared" si="0"/>
        <v>12.5</v>
      </c>
      <c r="H24" s="19"/>
    </row>
    <row r="25" spans="1:8" s="17" customFormat="1" ht="21.75" customHeight="1">
      <c r="A25" s="26" t="s">
        <v>36</v>
      </c>
      <c r="B25" s="14">
        <v>273</v>
      </c>
      <c r="C25" s="14">
        <v>306</v>
      </c>
      <c r="D25" s="51">
        <v>306</v>
      </c>
      <c r="E25" s="51">
        <v>306</v>
      </c>
      <c r="F25" s="14">
        <f t="shared" si="1"/>
        <v>33</v>
      </c>
      <c r="G25" s="15">
        <f t="shared" si="0"/>
        <v>12.087912087912088</v>
      </c>
      <c r="H25" s="19"/>
    </row>
    <row r="26" spans="1:8" s="17" customFormat="1" ht="21.75" customHeight="1">
      <c r="A26" s="26" t="s">
        <v>37</v>
      </c>
      <c r="B26" s="14">
        <v>355</v>
      </c>
      <c r="C26" s="14">
        <v>397</v>
      </c>
      <c r="D26" s="51">
        <v>397</v>
      </c>
      <c r="E26" s="51">
        <v>397</v>
      </c>
      <c r="F26" s="14">
        <f t="shared" si="1"/>
        <v>42</v>
      </c>
      <c r="G26" s="15">
        <f t="shared" si="0"/>
        <v>11.830985915492958</v>
      </c>
      <c r="H26" s="19"/>
    </row>
    <row r="27" spans="1:8" s="17" customFormat="1" ht="21.75" customHeight="1">
      <c r="A27" s="26" t="s">
        <v>38</v>
      </c>
      <c r="B27" s="14">
        <v>973</v>
      </c>
      <c r="C27" s="14">
        <v>1090</v>
      </c>
      <c r="D27" s="51">
        <v>1090</v>
      </c>
      <c r="E27" s="51">
        <v>1090</v>
      </c>
      <c r="F27" s="14">
        <f t="shared" si="1"/>
        <v>117</v>
      </c>
      <c r="G27" s="15">
        <f t="shared" si="0"/>
        <v>12.024665981500513</v>
      </c>
      <c r="H27" s="19"/>
    </row>
    <row r="28" spans="1:8" s="17" customFormat="1" ht="21.75" customHeight="1">
      <c r="A28" s="26" t="s">
        <v>39</v>
      </c>
      <c r="B28" s="14">
        <v>7705</v>
      </c>
      <c r="C28" s="14">
        <v>8630</v>
      </c>
      <c r="D28" s="51">
        <v>8630</v>
      </c>
      <c r="E28" s="51">
        <v>8630</v>
      </c>
      <c r="F28" s="14">
        <f t="shared" si="1"/>
        <v>925</v>
      </c>
      <c r="G28" s="15">
        <f t="shared" si="0"/>
        <v>12.005191434133678</v>
      </c>
      <c r="H28" s="19"/>
    </row>
    <row r="29" spans="1:8" s="17" customFormat="1" ht="21.75" customHeight="1">
      <c r="A29" s="13" t="s">
        <v>40</v>
      </c>
      <c r="B29" s="14">
        <v>19597</v>
      </c>
      <c r="C29" s="14">
        <v>21800</v>
      </c>
      <c r="D29" s="51">
        <v>21800</v>
      </c>
      <c r="E29" s="51">
        <v>21800</v>
      </c>
      <c r="F29" s="14">
        <f t="shared" si="1"/>
        <v>2203</v>
      </c>
      <c r="G29" s="15">
        <f t="shared" si="0"/>
        <v>11.241516558656937</v>
      </c>
      <c r="H29" s="19"/>
    </row>
    <row r="30" spans="1:8" s="17" customFormat="1" ht="21.75" customHeight="1">
      <c r="A30" s="27" t="s">
        <v>41</v>
      </c>
      <c r="B30" s="14">
        <v>11913</v>
      </c>
      <c r="C30" s="14">
        <v>13431</v>
      </c>
      <c r="D30" s="51">
        <v>13431</v>
      </c>
      <c r="E30" s="51">
        <v>13431</v>
      </c>
      <c r="F30" s="14">
        <f t="shared" si="1"/>
        <v>1518</v>
      </c>
      <c r="G30" s="15">
        <f t="shared" si="0"/>
        <v>12.742382271468145</v>
      </c>
      <c r="H30" s="19"/>
    </row>
    <row r="31" spans="1:8" s="17" customFormat="1" ht="21.75" customHeight="1">
      <c r="A31" s="28" t="s">
        <v>42</v>
      </c>
      <c r="B31" s="22">
        <f>SUM(B20:B22,B29:B30)</f>
        <v>84318</v>
      </c>
      <c r="C31" s="22">
        <f>SUM(C20:C22,C29:C30)</f>
        <v>94436</v>
      </c>
      <c r="D31" s="52">
        <f>SUM(D20:D22,D29:D30)</f>
        <v>94436</v>
      </c>
      <c r="E31" s="52">
        <f>SUM(E20:E22,E29:E30)</f>
        <v>94436</v>
      </c>
      <c r="F31" s="14">
        <f t="shared" si="1"/>
        <v>10118</v>
      </c>
      <c r="G31" s="23">
        <f t="shared" si="0"/>
        <v>11.99981024217842</v>
      </c>
      <c r="H31" s="19"/>
    </row>
    <row r="32" spans="1:8" s="30" customFormat="1" ht="24" customHeight="1">
      <c r="A32" s="29" t="s">
        <v>43</v>
      </c>
      <c r="B32" s="22">
        <f>B19+B31</f>
        <v>253174</v>
      </c>
      <c r="C32" s="22">
        <f>C19+C31</f>
        <v>283555</v>
      </c>
      <c r="D32" s="52">
        <f>D19+D31</f>
        <v>283555</v>
      </c>
      <c r="E32" s="52">
        <f>E19+E31</f>
        <v>283555</v>
      </c>
      <c r="F32" s="14">
        <f t="shared" si="1"/>
        <v>30381</v>
      </c>
      <c r="G32" s="23">
        <f t="shared" si="0"/>
        <v>12.000047398232045</v>
      </c>
      <c r="H32" s="19"/>
    </row>
    <row r="33" spans="1:8" s="32" customFormat="1" ht="36" customHeight="1">
      <c r="A33" s="14" t="s">
        <v>44</v>
      </c>
      <c r="B33" s="14"/>
      <c r="C33" s="14">
        <v>75752</v>
      </c>
      <c r="D33" s="53">
        <v>88916.8076</v>
      </c>
      <c r="E33" s="157">
        <f>'附件1'!F5/10000+D33</f>
        <v>120356.60130899999</v>
      </c>
      <c r="F33" s="157">
        <f>E33-D33</f>
        <v>31439.79370899999</v>
      </c>
      <c r="G33" s="31"/>
      <c r="H33" s="156" t="s">
        <v>703</v>
      </c>
    </row>
    <row r="34" spans="1:8" s="32" customFormat="1" ht="31.5" customHeight="1">
      <c r="A34" s="67" t="s">
        <v>106</v>
      </c>
      <c r="B34" s="14"/>
      <c r="C34" s="14"/>
      <c r="D34" s="53">
        <v>14213.2032</v>
      </c>
      <c r="E34" s="158">
        <f>D34+'债券（附表2）'!D6+'债券（附表2）'!F6</f>
        <v>107320.2032</v>
      </c>
      <c r="F34" s="158">
        <f>E34-D34</f>
        <v>93107</v>
      </c>
      <c r="G34" s="31"/>
      <c r="H34" s="156" t="s">
        <v>649</v>
      </c>
    </row>
    <row r="35" spans="1:8" s="32" customFormat="1" ht="21.75" customHeight="1">
      <c r="A35" s="14" t="s">
        <v>45</v>
      </c>
      <c r="B35" s="14"/>
      <c r="C35" s="14">
        <v>96293</v>
      </c>
      <c r="D35" s="51">
        <v>96293</v>
      </c>
      <c r="E35" s="51">
        <f>D35</f>
        <v>96293</v>
      </c>
      <c r="F35" s="14">
        <f>E35-D35</f>
        <v>0</v>
      </c>
      <c r="G35" s="31"/>
      <c r="H35" s="33"/>
    </row>
    <row r="36" spans="1:8" s="32" customFormat="1" ht="21.75" customHeight="1">
      <c r="A36" s="22" t="s">
        <v>46</v>
      </c>
      <c r="B36" s="22">
        <f>B32+B33+B35</f>
        <v>253174</v>
      </c>
      <c r="C36" s="22">
        <f>C32+C33+C35</f>
        <v>455600</v>
      </c>
      <c r="D36" s="57">
        <f>D32+D33+D35+D34</f>
        <v>482978.0108</v>
      </c>
      <c r="E36" s="57">
        <f>E32+E33+E35+E34+0.0002</f>
        <v>607524.804709</v>
      </c>
      <c r="F36" s="22"/>
      <c r="G36" s="23"/>
      <c r="H36" s="33"/>
    </row>
    <row r="37" spans="1:8" s="32" customFormat="1" ht="25.5" customHeight="1">
      <c r="A37" s="34"/>
      <c r="B37" s="34"/>
      <c r="C37" s="34"/>
      <c r="D37" s="34"/>
      <c r="E37" s="34"/>
      <c r="F37" s="35"/>
      <c r="G37" s="36"/>
      <c r="H37" s="37"/>
    </row>
  </sheetData>
  <sheetProtection/>
  <mergeCells count="5">
    <mergeCell ref="A2:H2"/>
    <mergeCell ref="A4:A5"/>
    <mergeCell ref="B4:B5"/>
    <mergeCell ref="F4:G4"/>
    <mergeCell ref="C4:E4"/>
  </mergeCells>
  <printOptions/>
  <pageMargins left="0.3937007874015748" right="0.11811023622047245" top="0.984251968503937" bottom="0.35433070866141736" header="0.5118110236220472" footer="0.15748031496062992"/>
  <pageSetup horizontalDpi="180" verticalDpi="180" orientation="portrait" paperSize="9" scale="75" r:id="rId1"/>
</worksheet>
</file>

<file path=xl/worksheets/sheet4.xml><?xml version="1.0" encoding="utf-8"?>
<worksheet xmlns="http://schemas.openxmlformats.org/spreadsheetml/2006/main" xmlns:r="http://schemas.openxmlformats.org/officeDocument/2006/relationships">
  <dimension ref="A1:T27"/>
  <sheetViews>
    <sheetView zoomScalePageLayoutView="0" workbookViewId="0" topLeftCell="B1">
      <pane ySplit="5" topLeftCell="A20" activePane="bottomLeft" state="frozen"/>
      <selection pane="topLeft" activeCell="B1" sqref="B1"/>
      <selection pane="bottomLeft" activeCell="L28" sqref="L28"/>
    </sheetView>
  </sheetViews>
  <sheetFormatPr defaultColWidth="9.00390625" defaultRowHeight="14.25"/>
  <cols>
    <col min="1" max="1" width="11.25390625" style="39" hidden="1" customWidth="1"/>
    <col min="2" max="2" width="19.75390625" style="39" customWidth="1"/>
    <col min="3" max="3" width="12.25390625" style="39" customWidth="1"/>
    <col min="4" max="4" width="9.625" style="39" hidden="1" customWidth="1"/>
    <col min="5" max="5" width="10.00390625" style="39" hidden="1" customWidth="1"/>
    <col min="6" max="6" width="12.50390625" style="39" hidden="1" customWidth="1"/>
    <col min="7" max="7" width="11.00390625" style="39" hidden="1" customWidth="1"/>
    <col min="8" max="8" width="12.875" style="39" customWidth="1"/>
    <col min="9" max="9" width="10.50390625" style="39" hidden="1" customWidth="1"/>
    <col min="10" max="10" width="10.375" style="39" hidden="1" customWidth="1"/>
    <col min="11" max="11" width="8.125" style="39" hidden="1" customWidth="1"/>
    <col min="12" max="12" width="11.375" style="39" customWidth="1"/>
    <col min="13" max="13" width="11.625" style="39" customWidth="1"/>
    <col min="14" max="14" width="12.375" style="39" customWidth="1"/>
    <col min="15" max="15" width="12.125" style="39" customWidth="1"/>
    <col min="16" max="16" width="12.25390625" style="38" hidden="1" customWidth="1"/>
    <col min="17" max="16384" width="9.00390625" style="39" customWidth="1"/>
  </cols>
  <sheetData>
    <row r="1" ht="18.75" customHeight="1">
      <c r="B1" s="162" t="s">
        <v>642</v>
      </c>
    </row>
    <row r="2" spans="2:15" ht="18.75" customHeight="1">
      <c r="B2" s="208" t="s">
        <v>111</v>
      </c>
      <c r="C2" s="208"/>
      <c r="D2" s="208"/>
      <c r="E2" s="208"/>
      <c r="F2" s="208"/>
      <c r="G2" s="208"/>
      <c r="H2" s="208"/>
      <c r="I2" s="208"/>
      <c r="J2" s="208"/>
      <c r="K2" s="208"/>
      <c r="L2" s="208"/>
      <c r="M2" s="208"/>
      <c r="N2" s="208"/>
      <c r="O2" s="208"/>
    </row>
    <row r="3" spans="1:15" ht="12.75">
      <c r="A3" s="59" t="s">
        <v>47</v>
      </c>
      <c r="B3" s="60" t="s">
        <v>47</v>
      </c>
      <c r="C3" s="60" t="s">
        <v>47</v>
      </c>
      <c r="D3" s="60"/>
      <c r="E3" s="60"/>
      <c r="F3" s="60"/>
      <c r="G3" s="60"/>
      <c r="H3" s="60"/>
      <c r="I3" s="60"/>
      <c r="J3" s="60"/>
      <c r="K3" s="60"/>
      <c r="L3" s="60"/>
      <c r="M3" s="60"/>
      <c r="N3" s="60" t="s">
        <v>47</v>
      </c>
      <c r="O3" s="61" t="s">
        <v>48</v>
      </c>
    </row>
    <row r="4" spans="1:16" ht="14.25" customHeight="1">
      <c r="A4" s="211" t="s">
        <v>49</v>
      </c>
      <c r="B4" s="213" t="s">
        <v>50</v>
      </c>
      <c r="C4" s="213" t="s">
        <v>51</v>
      </c>
      <c r="D4" s="213" t="s">
        <v>52</v>
      </c>
      <c r="E4" s="215" t="s">
        <v>52</v>
      </c>
      <c r="F4" s="216"/>
      <c r="G4" s="216"/>
      <c r="H4" s="216"/>
      <c r="I4" s="216"/>
      <c r="J4" s="216"/>
      <c r="K4" s="216"/>
      <c r="L4" s="216"/>
      <c r="M4" s="217"/>
      <c r="N4" s="213" t="s">
        <v>2</v>
      </c>
      <c r="O4" s="214"/>
      <c r="P4" s="209" t="s">
        <v>103</v>
      </c>
    </row>
    <row r="5" spans="1:16" ht="12.75">
      <c r="A5" s="212"/>
      <c r="B5" s="214"/>
      <c r="C5" s="214"/>
      <c r="D5" s="213"/>
      <c r="E5" s="62" t="s">
        <v>102</v>
      </c>
      <c r="F5" s="62" t="s">
        <v>105</v>
      </c>
      <c r="G5" s="49" t="s">
        <v>104</v>
      </c>
      <c r="H5" s="62" t="s">
        <v>639</v>
      </c>
      <c r="I5" s="62" t="s">
        <v>634</v>
      </c>
      <c r="J5" s="62" t="s">
        <v>635</v>
      </c>
      <c r="K5" s="62" t="s">
        <v>637</v>
      </c>
      <c r="L5" s="62" t="s">
        <v>109</v>
      </c>
      <c r="M5" s="62" t="s">
        <v>3</v>
      </c>
      <c r="N5" s="62" t="s">
        <v>53</v>
      </c>
      <c r="O5" s="62" t="s">
        <v>54</v>
      </c>
      <c r="P5" s="210"/>
    </row>
    <row r="6" spans="1:16" ht="30" customHeight="1">
      <c r="A6" s="46" t="s">
        <v>55</v>
      </c>
      <c r="B6" s="46" t="s">
        <v>87</v>
      </c>
      <c r="C6" s="63">
        <f>'[1]支出计划明细(调整后打印)'!C4/10000</f>
        <v>31970.9477</v>
      </c>
      <c r="D6" s="47">
        <v>457390420</v>
      </c>
      <c r="E6" s="40">
        <f aca="true" t="shared" si="0" ref="E6:E26">D6/10000</f>
        <v>45739.042</v>
      </c>
      <c r="F6" s="55" t="e">
        <f>#REF!</f>
        <v>#REF!</v>
      </c>
      <c r="G6" s="40">
        <f>367500/10000-205+425</f>
        <v>256.75</v>
      </c>
      <c r="H6" s="47">
        <v>54378.918000000005</v>
      </c>
      <c r="I6" s="47"/>
      <c r="J6" s="47">
        <f>0.0092+3210.7284+215.17+0.0047+0.01</f>
        <v>3425.9223</v>
      </c>
      <c r="K6" s="47">
        <v>271</v>
      </c>
      <c r="L6" s="47">
        <f aca="true" t="shared" si="1" ref="L6:L26">H6+I6+J6+K6</f>
        <v>58075.8403</v>
      </c>
      <c r="M6" s="47">
        <f aca="true" t="shared" si="2" ref="M6:M27">L6-H6</f>
        <v>3696.9222999999984</v>
      </c>
      <c r="N6" s="41">
        <f aca="true" t="shared" si="3" ref="N6:N27">L6-C6</f>
        <v>26104.892600000003</v>
      </c>
      <c r="O6" s="42">
        <f aca="true" t="shared" si="4" ref="O6:O21">N6/C6*100</f>
        <v>81.6519198772453</v>
      </c>
      <c r="P6" s="43" t="s">
        <v>56</v>
      </c>
    </row>
    <row r="7" spans="1:16" ht="24" customHeight="1">
      <c r="A7" s="46" t="s">
        <v>57</v>
      </c>
      <c r="B7" s="46" t="s">
        <v>88</v>
      </c>
      <c r="C7" s="63">
        <f>'[1]支出计划明细(调整后打印)'!C161/10000</f>
        <v>25625.6546</v>
      </c>
      <c r="D7" s="47">
        <v>325412988</v>
      </c>
      <c r="E7" s="40">
        <f t="shared" si="0"/>
        <v>32541.2988</v>
      </c>
      <c r="F7" s="40" t="e">
        <f>#REF!+0.1648</f>
        <v>#REF!</v>
      </c>
      <c r="G7" s="40">
        <f>72917/10000</f>
        <v>7.2917</v>
      </c>
      <c r="H7" s="47">
        <v>35918.4553</v>
      </c>
      <c r="I7" s="47"/>
      <c r="J7" s="47">
        <f>501.8+8987.89116</f>
        <v>9489.691159999998</v>
      </c>
      <c r="K7" s="47">
        <v>5120</v>
      </c>
      <c r="L7" s="47">
        <f t="shared" si="1"/>
        <v>50528.14646</v>
      </c>
      <c r="M7" s="47">
        <f t="shared" si="2"/>
        <v>14609.691160000002</v>
      </c>
      <c r="N7" s="41">
        <f t="shared" si="3"/>
        <v>24902.491860000002</v>
      </c>
      <c r="O7" s="42">
        <f t="shared" si="4"/>
        <v>97.17797359213606</v>
      </c>
      <c r="P7" s="43" t="s">
        <v>58</v>
      </c>
    </row>
    <row r="8" spans="1:16" ht="30" customHeight="1">
      <c r="A8" s="46" t="s">
        <v>59</v>
      </c>
      <c r="B8" s="46" t="s">
        <v>89</v>
      </c>
      <c r="C8" s="63">
        <f>'[1]支出计划明细(调整后打印)'!C199/10000</f>
        <v>20285.7995</v>
      </c>
      <c r="D8" s="47">
        <v>326423537</v>
      </c>
      <c r="E8" s="40">
        <f t="shared" si="0"/>
        <v>32642.3537</v>
      </c>
      <c r="F8" s="40"/>
      <c r="G8" s="40">
        <f>200+2866+1</f>
        <v>3067</v>
      </c>
      <c r="H8" s="47">
        <v>35709.3537</v>
      </c>
      <c r="I8" s="47"/>
      <c r="J8" s="47">
        <v>811.3338</v>
      </c>
      <c r="K8" s="47">
        <f>3440+2.5</f>
        <v>3442.5</v>
      </c>
      <c r="L8" s="47">
        <f t="shared" si="1"/>
        <v>39963.1875</v>
      </c>
      <c r="M8" s="47">
        <f t="shared" si="2"/>
        <v>4253.8338</v>
      </c>
      <c r="N8" s="41">
        <f t="shared" si="3"/>
        <v>19677.388</v>
      </c>
      <c r="O8" s="42">
        <f t="shared" si="4"/>
        <v>97.00080097902968</v>
      </c>
      <c r="P8" s="43" t="s">
        <v>60</v>
      </c>
    </row>
    <row r="9" spans="1:16" ht="30" customHeight="1">
      <c r="A9" s="46" t="s">
        <v>61</v>
      </c>
      <c r="B9" s="46" t="s">
        <v>90</v>
      </c>
      <c r="C9" s="63">
        <f>'[1]支出计划明细(调整后打印)'!C240/10000</f>
        <v>2262.2844</v>
      </c>
      <c r="D9" s="47">
        <v>22727639</v>
      </c>
      <c r="E9" s="40">
        <f t="shared" si="0"/>
        <v>2272.7639</v>
      </c>
      <c r="F9" s="40"/>
      <c r="G9" s="40"/>
      <c r="H9" s="47">
        <v>2272.7639</v>
      </c>
      <c r="I9" s="47"/>
      <c r="J9" s="47">
        <f>5.62+2.68</f>
        <v>8.3</v>
      </c>
      <c r="K9" s="47">
        <v>100</v>
      </c>
      <c r="L9" s="47">
        <f t="shared" si="1"/>
        <v>2381.0639</v>
      </c>
      <c r="M9" s="47">
        <f t="shared" si="2"/>
        <v>108.30000000000018</v>
      </c>
      <c r="N9" s="41">
        <f t="shared" si="3"/>
        <v>118.7795000000001</v>
      </c>
      <c r="O9" s="42">
        <f t="shared" si="4"/>
        <v>5.250422979533435</v>
      </c>
      <c r="P9" s="44"/>
    </row>
    <row r="10" spans="1:16" ht="37.5" customHeight="1">
      <c r="A10" s="46" t="s">
        <v>62</v>
      </c>
      <c r="B10" s="46" t="s">
        <v>91</v>
      </c>
      <c r="C10" s="63">
        <f>'[1]支出计划明细(调整后打印)'!C258/10000</f>
        <v>5111.1085</v>
      </c>
      <c r="D10" s="47">
        <v>66590202</v>
      </c>
      <c r="E10" s="40">
        <f t="shared" si="0"/>
        <v>6659.0202</v>
      </c>
      <c r="F10" s="40" t="e">
        <f>#REF!</f>
        <v>#REF!</v>
      </c>
      <c r="G10" s="40">
        <f>5+8+3</f>
        <v>16</v>
      </c>
      <c r="H10" s="47">
        <v>7395.0202</v>
      </c>
      <c r="I10" s="47"/>
      <c r="J10" s="47">
        <f>2.17+1321.28</f>
        <v>1323.45</v>
      </c>
      <c r="K10" s="47">
        <f>105.5+60</f>
        <v>165.5</v>
      </c>
      <c r="L10" s="47">
        <f t="shared" si="1"/>
        <v>8883.9702</v>
      </c>
      <c r="M10" s="47">
        <f t="shared" si="2"/>
        <v>1488.9499999999998</v>
      </c>
      <c r="N10" s="41">
        <f t="shared" si="3"/>
        <v>3772.8616999999995</v>
      </c>
      <c r="O10" s="42">
        <f t="shared" si="4"/>
        <v>73.81689705863218</v>
      </c>
      <c r="P10" s="43" t="s">
        <v>63</v>
      </c>
    </row>
    <row r="11" spans="1:16" ht="30" customHeight="1">
      <c r="A11" s="46" t="s">
        <v>64</v>
      </c>
      <c r="B11" s="46" t="s">
        <v>92</v>
      </c>
      <c r="C11" s="63">
        <f>'[1]支出计划明细(调整后打印)'!C288/10000</f>
        <v>37948.9637</v>
      </c>
      <c r="D11" s="47">
        <v>389233514</v>
      </c>
      <c r="E11" s="40">
        <f t="shared" si="0"/>
        <v>38923.3514</v>
      </c>
      <c r="F11" s="54" t="e">
        <f>#REF!</f>
        <v>#REF!</v>
      </c>
      <c r="G11" s="40">
        <v>21</v>
      </c>
      <c r="H11" s="47">
        <v>40616.1614</v>
      </c>
      <c r="I11" s="47"/>
      <c r="J11" s="47">
        <f>500+935.7252+4.12</f>
        <v>1439.8451999999997</v>
      </c>
      <c r="K11" s="47">
        <v>65</v>
      </c>
      <c r="L11" s="47">
        <f t="shared" si="1"/>
        <v>42121.00659999999</v>
      </c>
      <c r="M11" s="47">
        <f t="shared" si="2"/>
        <v>1504.845199999996</v>
      </c>
      <c r="N11" s="41">
        <f t="shared" si="3"/>
        <v>4172.042899999993</v>
      </c>
      <c r="O11" s="42">
        <f t="shared" si="4"/>
        <v>10.99382563640333</v>
      </c>
      <c r="P11" s="44"/>
    </row>
    <row r="12" spans="1:16" ht="30" customHeight="1">
      <c r="A12" s="46" t="s">
        <v>65</v>
      </c>
      <c r="B12" s="46" t="s">
        <v>93</v>
      </c>
      <c r="C12" s="63">
        <f>'[1]支出计划明细(调整后打印)'!C562/10000</f>
        <v>13817.2964</v>
      </c>
      <c r="D12" s="47">
        <v>155397203</v>
      </c>
      <c r="E12" s="40">
        <f t="shared" si="0"/>
        <v>15539.7203</v>
      </c>
      <c r="F12" s="40" t="e">
        <f>#REF!</f>
        <v>#REF!</v>
      </c>
      <c r="G12" s="40">
        <v>38</v>
      </c>
      <c r="H12" s="47">
        <v>16300.7203</v>
      </c>
      <c r="I12" s="47"/>
      <c r="J12" s="47">
        <f>59.5+278.623</f>
        <v>338.123</v>
      </c>
      <c r="K12" s="47"/>
      <c r="L12" s="47">
        <f t="shared" si="1"/>
        <v>16638.8433</v>
      </c>
      <c r="M12" s="47">
        <f t="shared" si="2"/>
        <v>338.1229999999996</v>
      </c>
      <c r="N12" s="41">
        <f t="shared" si="3"/>
        <v>2821.546900000001</v>
      </c>
      <c r="O12" s="42">
        <f t="shared" si="4"/>
        <v>20.420397871757324</v>
      </c>
      <c r="P12" s="44"/>
    </row>
    <row r="13" spans="1:20" ht="42.75" customHeight="1">
      <c r="A13" s="46" t="s">
        <v>66</v>
      </c>
      <c r="B13" s="46" t="s">
        <v>94</v>
      </c>
      <c r="C13" s="63">
        <f>'[1]支出计划明细(调整后打印)'!C598/10000</f>
        <v>2676.352</v>
      </c>
      <c r="D13" s="47">
        <v>24411568</v>
      </c>
      <c r="E13" s="40">
        <f t="shared" si="0"/>
        <v>2441.1568</v>
      </c>
      <c r="F13" s="40" t="e">
        <f>#REF!</f>
        <v>#REF!</v>
      </c>
      <c r="G13" s="40">
        <v>2.5</v>
      </c>
      <c r="H13" s="47">
        <v>2752.1568</v>
      </c>
      <c r="I13" s="47"/>
      <c r="J13" s="47">
        <v>1337.0777</v>
      </c>
      <c r="K13" s="47"/>
      <c r="L13" s="47">
        <f t="shared" si="1"/>
        <v>4089.2345000000005</v>
      </c>
      <c r="M13" s="47">
        <f t="shared" si="2"/>
        <v>1337.0777000000003</v>
      </c>
      <c r="N13" s="41">
        <f t="shared" si="3"/>
        <v>1412.8825000000006</v>
      </c>
      <c r="O13" s="42">
        <f t="shared" si="4"/>
        <v>52.79135554665457</v>
      </c>
      <c r="P13" s="43" t="s">
        <v>67</v>
      </c>
      <c r="T13" s="45"/>
    </row>
    <row r="14" spans="1:19" ht="30" customHeight="1">
      <c r="A14" s="46" t="s">
        <v>68</v>
      </c>
      <c r="B14" s="46" t="s">
        <v>95</v>
      </c>
      <c r="C14" s="63">
        <f>'[1]支出计划明细(调整后打印)'!C616/10000</f>
        <v>18700.8429</v>
      </c>
      <c r="D14" s="47">
        <v>103297765</v>
      </c>
      <c r="E14" s="40">
        <f t="shared" si="0"/>
        <v>10329.7765</v>
      </c>
      <c r="F14" s="54" t="e">
        <f>#REF!</f>
        <v>#REF!</v>
      </c>
      <c r="G14" s="40">
        <f>13+5</f>
        <v>18</v>
      </c>
      <c r="H14" s="47">
        <v>10752.2965</v>
      </c>
      <c r="I14" s="47">
        <f>15863.3+3978+50000-978</f>
        <v>68863.3</v>
      </c>
      <c r="J14" s="47">
        <f>51.4+835.41667+40.04</f>
        <v>926.8566699999999</v>
      </c>
      <c r="K14" s="47">
        <v>2481</v>
      </c>
      <c r="L14" s="47">
        <f t="shared" si="1"/>
        <v>83023.45317</v>
      </c>
      <c r="M14" s="47">
        <f t="shared" si="2"/>
        <v>72271.15667</v>
      </c>
      <c r="N14" s="41">
        <f t="shared" si="3"/>
        <v>64322.61026999999</v>
      </c>
      <c r="O14" s="42">
        <f t="shared" si="4"/>
        <v>343.9556741584091</v>
      </c>
      <c r="P14" s="43" t="s">
        <v>69</v>
      </c>
      <c r="S14" s="45"/>
    </row>
    <row r="15" spans="1:16" ht="30" customHeight="1">
      <c r="A15" s="46" t="s">
        <v>70</v>
      </c>
      <c r="B15" s="46" t="s">
        <v>96</v>
      </c>
      <c r="C15" s="63">
        <f>'[1]支出计划明细(调整后打印)'!C649/10000</f>
        <v>18208.6906</v>
      </c>
      <c r="D15" s="47">
        <v>175471749</v>
      </c>
      <c r="E15" s="40">
        <f t="shared" si="0"/>
        <v>17547.1749</v>
      </c>
      <c r="F15" s="56" t="e">
        <f>#REF!</f>
        <v>#REF!</v>
      </c>
      <c r="G15" s="40">
        <f>13+228</f>
        <v>241</v>
      </c>
      <c r="H15" s="47">
        <v>19148.889700000003</v>
      </c>
      <c r="I15" s="47"/>
      <c r="J15" s="47">
        <f>24.57+1678.27</f>
        <v>1702.84</v>
      </c>
      <c r="K15" s="47">
        <f>3+121</f>
        <v>124</v>
      </c>
      <c r="L15" s="47">
        <f t="shared" si="1"/>
        <v>20975.729700000004</v>
      </c>
      <c r="M15" s="47">
        <f t="shared" si="2"/>
        <v>1826.8400000000001</v>
      </c>
      <c r="N15" s="41">
        <f t="shared" si="3"/>
        <v>2767.039100000002</v>
      </c>
      <c r="O15" s="42">
        <f t="shared" si="4"/>
        <v>15.196255243087064</v>
      </c>
      <c r="P15" s="43" t="s">
        <v>71</v>
      </c>
    </row>
    <row r="16" spans="1:16" ht="30" customHeight="1">
      <c r="A16" s="46" t="s">
        <v>72</v>
      </c>
      <c r="B16" s="46" t="s">
        <v>97</v>
      </c>
      <c r="C16" s="63">
        <f>'[1]支出计划明细(调整后打印)'!C694/10000</f>
        <v>16165.6994</v>
      </c>
      <c r="D16" s="47">
        <v>174163759</v>
      </c>
      <c r="E16" s="40">
        <f t="shared" si="0"/>
        <v>17416.3759</v>
      </c>
      <c r="F16" s="54" t="e">
        <f>#REF!</f>
        <v>#REF!</v>
      </c>
      <c r="G16" s="40">
        <v>1</v>
      </c>
      <c r="H16" s="47">
        <v>25973.3859</v>
      </c>
      <c r="I16" s="47">
        <f>10000+9184+978</f>
        <v>20162</v>
      </c>
      <c r="J16" s="47">
        <f>3334.8-978+24.67</f>
        <v>2381.4700000000003</v>
      </c>
      <c r="K16" s="47">
        <v>5784</v>
      </c>
      <c r="L16" s="47">
        <f t="shared" si="1"/>
        <v>54300.8559</v>
      </c>
      <c r="M16" s="47">
        <f t="shared" si="2"/>
        <v>28327.47</v>
      </c>
      <c r="N16" s="41">
        <f t="shared" si="3"/>
        <v>38135.156500000005</v>
      </c>
      <c r="O16" s="42">
        <f t="shared" si="4"/>
        <v>235.90168019578545</v>
      </c>
      <c r="P16" s="44"/>
    </row>
    <row r="17" spans="1:16" ht="30" customHeight="1">
      <c r="A17" s="46" t="s">
        <v>73</v>
      </c>
      <c r="B17" s="46" t="s">
        <v>98</v>
      </c>
      <c r="C17" s="63">
        <f>'[1]支出计划明细(调整后打印)'!C711/10000</f>
        <v>2069.118</v>
      </c>
      <c r="D17" s="47">
        <v>16710103</v>
      </c>
      <c r="E17" s="40">
        <f t="shared" si="0"/>
        <v>1671.0103</v>
      </c>
      <c r="F17" s="56"/>
      <c r="G17" s="40">
        <f>490+1</f>
        <v>491</v>
      </c>
      <c r="H17" s="47">
        <v>2162.0103</v>
      </c>
      <c r="I17" s="47"/>
      <c r="J17" s="47">
        <v>40.02</v>
      </c>
      <c r="K17" s="47">
        <v>8275</v>
      </c>
      <c r="L17" s="47">
        <f t="shared" si="1"/>
        <v>10477.0303</v>
      </c>
      <c r="M17" s="47">
        <f t="shared" si="2"/>
        <v>8315.02</v>
      </c>
      <c r="N17" s="41">
        <f t="shared" si="3"/>
        <v>8407.9123</v>
      </c>
      <c r="O17" s="42">
        <f t="shared" si="4"/>
        <v>406.3524796555828</v>
      </c>
      <c r="P17" s="43" t="s">
        <v>74</v>
      </c>
    </row>
    <row r="18" spans="1:16" ht="24.75" customHeight="1">
      <c r="A18" s="46" t="s">
        <v>75</v>
      </c>
      <c r="B18" s="46" t="s">
        <v>99</v>
      </c>
      <c r="C18" s="63">
        <f>'[1]支出计划明细(调整后打印)'!C725/10000</f>
        <v>1391.4968</v>
      </c>
      <c r="D18" s="47">
        <v>21081000</v>
      </c>
      <c r="E18" s="40">
        <f t="shared" si="0"/>
        <v>2108.1</v>
      </c>
      <c r="F18" s="56"/>
      <c r="G18" s="40">
        <v>1</v>
      </c>
      <c r="H18" s="47">
        <v>2109.1</v>
      </c>
      <c r="I18" s="47"/>
      <c r="J18" s="47"/>
      <c r="K18" s="47">
        <v>55</v>
      </c>
      <c r="L18" s="47">
        <f t="shared" si="1"/>
        <v>2164.1</v>
      </c>
      <c r="M18" s="47">
        <f t="shared" si="2"/>
        <v>55</v>
      </c>
      <c r="N18" s="41">
        <f t="shared" si="3"/>
        <v>772.6032</v>
      </c>
      <c r="O18" s="42">
        <f t="shared" si="4"/>
        <v>55.523174756851766</v>
      </c>
      <c r="P18" s="44"/>
    </row>
    <row r="19" spans="1:16" ht="24.75" customHeight="1">
      <c r="A19" s="46" t="s">
        <v>76</v>
      </c>
      <c r="B19" s="46" t="s">
        <v>100</v>
      </c>
      <c r="C19" s="63">
        <f>'[1]支出计划明细(调整后打印)'!C733/10000</f>
        <v>1547.6012</v>
      </c>
      <c r="D19" s="47">
        <v>36272031</v>
      </c>
      <c r="E19" s="40">
        <f t="shared" si="0"/>
        <v>3627.2031</v>
      </c>
      <c r="F19" s="56" t="e">
        <f>#REF!</f>
        <v>#REF!</v>
      </c>
      <c r="G19" s="40">
        <v>2</v>
      </c>
      <c r="H19" s="47">
        <v>3669.2331000000004</v>
      </c>
      <c r="I19" s="47"/>
      <c r="J19" s="47"/>
      <c r="K19" s="47"/>
      <c r="L19" s="47">
        <f t="shared" si="1"/>
        <v>3669.2331000000004</v>
      </c>
      <c r="M19" s="47">
        <f t="shared" si="2"/>
        <v>0</v>
      </c>
      <c r="N19" s="41">
        <f t="shared" si="3"/>
        <v>2121.6319000000003</v>
      </c>
      <c r="O19" s="42">
        <f t="shared" si="4"/>
        <v>137.09164221376932</v>
      </c>
      <c r="P19" s="43" t="s">
        <v>77</v>
      </c>
    </row>
    <row r="20" spans="1:16" ht="24.75" customHeight="1">
      <c r="A20" s="46" t="s">
        <v>78</v>
      </c>
      <c r="B20" s="46" t="s">
        <v>79</v>
      </c>
      <c r="C20" s="63">
        <f>'[1]支出计划明细(调整后打印)'!C752/10000</f>
        <v>5220</v>
      </c>
      <c r="D20" s="47">
        <v>89870615</v>
      </c>
      <c r="E20" s="40">
        <f t="shared" si="0"/>
        <v>8987.0615</v>
      </c>
      <c r="F20" s="56"/>
      <c r="G20" s="40"/>
      <c r="H20" s="47">
        <v>8987.0615</v>
      </c>
      <c r="I20" s="171">
        <f>3296.7+785</f>
        <v>4081.7</v>
      </c>
      <c r="J20" s="47"/>
      <c r="K20" s="47"/>
      <c r="L20" s="47">
        <f t="shared" si="1"/>
        <v>13068.7615</v>
      </c>
      <c r="M20" s="47">
        <f t="shared" si="2"/>
        <v>4081.7000000000007</v>
      </c>
      <c r="N20" s="41">
        <f t="shared" si="3"/>
        <v>7848.7615000000005</v>
      </c>
      <c r="O20" s="42">
        <f t="shared" si="4"/>
        <v>150.35941570881226</v>
      </c>
      <c r="P20" s="43" t="s">
        <v>80</v>
      </c>
    </row>
    <row r="21" spans="1:16" ht="24.75" customHeight="1">
      <c r="A21" s="46" t="s">
        <v>81</v>
      </c>
      <c r="B21" s="46" t="s">
        <v>101</v>
      </c>
      <c r="C21" s="63">
        <f>'[1]支出计划明细(调整后打印)'!C757/10000</f>
        <v>2090.6704</v>
      </c>
      <c r="D21" s="47">
        <v>22322165</v>
      </c>
      <c r="E21" s="40">
        <f t="shared" si="0"/>
        <v>2232.2165</v>
      </c>
      <c r="F21" s="56"/>
      <c r="G21" s="40"/>
      <c r="H21" s="47">
        <v>2232.2165</v>
      </c>
      <c r="I21" s="47"/>
      <c r="J21" s="47">
        <v>1900</v>
      </c>
      <c r="K21" s="47"/>
      <c r="L21" s="47">
        <f t="shared" si="1"/>
        <v>4132.2165</v>
      </c>
      <c r="M21" s="47">
        <f t="shared" si="2"/>
        <v>1900.0000000000005</v>
      </c>
      <c r="N21" s="41">
        <f t="shared" si="3"/>
        <v>2041.5461000000005</v>
      </c>
      <c r="O21" s="42">
        <f t="shared" si="4"/>
        <v>97.65030872393852</v>
      </c>
      <c r="P21" s="44"/>
    </row>
    <row r="22" spans="1:16" ht="24.75" customHeight="1">
      <c r="A22" s="46"/>
      <c r="B22" s="46" t="s">
        <v>636</v>
      </c>
      <c r="C22" s="63"/>
      <c r="D22" s="47"/>
      <c r="E22" s="40"/>
      <c r="F22" s="56"/>
      <c r="G22" s="40"/>
      <c r="H22" s="47"/>
      <c r="I22" s="47"/>
      <c r="J22" s="47">
        <v>62.8</v>
      </c>
      <c r="K22" s="47"/>
      <c r="L22" s="47">
        <f t="shared" si="1"/>
        <v>62.8</v>
      </c>
      <c r="M22" s="47">
        <f t="shared" si="2"/>
        <v>62.8</v>
      </c>
      <c r="N22" s="41">
        <f t="shared" si="3"/>
        <v>62.8</v>
      </c>
      <c r="O22" s="42"/>
      <c r="P22" s="44"/>
    </row>
    <row r="23" spans="1:16" ht="24.75" customHeight="1">
      <c r="A23" s="46"/>
      <c r="B23" s="46" t="s">
        <v>82</v>
      </c>
      <c r="C23" s="63">
        <f>2000</f>
        <v>2000</v>
      </c>
      <c r="D23" s="47">
        <v>50000000</v>
      </c>
      <c r="E23" s="40">
        <f t="shared" si="0"/>
        <v>5000</v>
      </c>
      <c r="F23" s="56"/>
      <c r="G23" s="40">
        <v>0</v>
      </c>
      <c r="H23" s="47">
        <v>5000</v>
      </c>
      <c r="I23" s="47"/>
      <c r="J23" s="47"/>
      <c r="K23" s="47"/>
      <c r="L23" s="47">
        <f t="shared" si="1"/>
        <v>5000</v>
      </c>
      <c r="M23" s="47">
        <f t="shared" si="2"/>
        <v>0</v>
      </c>
      <c r="N23" s="41">
        <f t="shared" si="3"/>
        <v>3000</v>
      </c>
      <c r="O23" s="42">
        <f>N23/C23*100</f>
        <v>150</v>
      </c>
      <c r="P23" s="43" t="s">
        <v>83</v>
      </c>
    </row>
    <row r="24" spans="1:16" ht="24.75" customHeight="1">
      <c r="A24" s="46">
        <v>228</v>
      </c>
      <c r="B24" s="46" t="s">
        <v>5</v>
      </c>
      <c r="C24" s="63">
        <f>'[1]支出计划明细(调整后打印)'!C764/10000</f>
        <v>2628</v>
      </c>
      <c r="D24" s="47">
        <v>165540000</v>
      </c>
      <c r="E24" s="40">
        <f t="shared" si="0"/>
        <v>16554</v>
      </c>
      <c r="F24" s="56"/>
      <c r="G24" s="40"/>
      <c r="H24" s="47">
        <v>16554</v>
      </c>
      <c r="I24" s="47"/>
      <c r="J24" s="47"/>
      <c r="K24" s="47"/>
      <c r="L24" s="47">
        <f t="shared" si="1"/>
        <v>16554</v>
      </c>
      <c r="M24" s="47">
        <f t="shared" si="2"/>
        <v>0</v>
      </c>
      <c r="N24" s="41">
        <f t="shared" si="3"/>
        <v>13926</v>
      </c>
      <c r="O24" s="42">
        <f>N24/C24*100</f>
        <v>529.9086757990867</v>
      </c>
      <c r="P24" s="43" t="s">
        <v>6</v>
      </c>
    </row>
    <row r="25" spans="1:16" ht="24.75" customHeight="1">
      <c r="A25" s="46" t="s">
        <v>84</v>
      </c>
      <c r="B25" s="46" t="s">
        <v>7</v>
      </c>
      <c r="C25" s="63">
        <f>'[1]支出计划明细(调整后打印)'!C769/10000-2000</f>
        <v>17047.66</v>
      </c>
      <c r="D25" s="47">
        <v>1168246600</v>
      </c>
      <c r="E25" s="40">
        <f t="shared" si="0"/>
        <v>116824.66</v>
      </c>
      <c r="F25" s="40" t="e">
        <f>#REF!</f>
        <v>#REF!</v>
      </c>
      <c r="G25" s="40">
        <v>-945</v>
      </c>
      <c r="H25" s="47">
        <v>116185.26000000001</v>
      </c>
      <c r="I25" s="47"/>
      <c r="J25" s="47">
        <f>8.2+412.94</f>
        <v>421.14</v>
      </c>
      <c r="K25" s="47">
        <v>-33544</v>
      </c>
      <c r="L25" s="47">
        <f t="shared" si="1"/>
        <v>83062.40000000001</v>
      </c>
      <c r="M25" s="47">
        <f t="shared" si="2"/>
        <v>-33122.86</v>
      </c>
      <c r="N25" s="41">
        <f t="shared" si="3"/>
        <v>66014.74</v>
      </c>
      <c r="O25" s="42">
        <f>N25/C25*100</f>
        <v>387.23637144335356</v>
      </c>
      <c r="P25" s="64" t="s">
        <v>8</v>
      </c>
    </row>
    <row r="26" spans="1:16" ht="24.75" customHeight="1">
      <c r="A26" s="46" t="s">
        <v>85</v>
      </c>
      <c r="B26" s="46" t="s">
        <v>9</v>
      </c>
      <c r="C26" s="63">
        <f>'[1]支出计划明细(调整后打印)'!C773/10000</f>
        <v>63904.8</v>
      </c>
      <c r="D26" s="47">
        <v>765434500</v>
      </c>
      <c r="E26" s="40">
        <f t="shared" si="0"/>
        <v>76543.45</v>
      </c>
      <c r="F26" s="40" t="e">
        <f>#REF!</f>
        <v>#REF!</v>
      </c>
      <c r="G26" s="40">
        <f>-32174423.2/10000</f>
        <v>-3217.44232</v>
      </c>
      <c r="H26" s="47">
        <v>74861.00768</v>
      </c>
      <c r="I26" s="47"/>
      <c r="J26" s="47">
        <v>5830.9239</v>
      </c>
      <c r="K26" s="47">
        <f>7909-248</f>
        <v>7661</v>
      </c>
      <c r="L26" s="47">
        <f t="shared" si="1"/>
        <v>88352.93157999999</v>
      </c>
      <c r="M26" s="47">
        <f t="shared" si="2"/>
        <v>13491.923899999994</v>
      </c>
      <c r="N26" s="41">
        <f t="shared" si="3"/>
        <v>24448.131579999987</v>
      </c>
      <c r="O26" s="42">
        <f>N26/C26*100</f>
        <v>38.257113049410975</v>
      </c>
      <c r="P26" s="43" t="s">
        <v>10</v>
      </c>
    </row>
    <row r="27" spans="1:16" ht="24.75" customHeight="1">
      <c r="A27" s="46"/>
      <c r="B27" s="46" t="s">
        <v>86</v>
      </c>
      <c r="C27" s="41">
        <f>SUM(C6:C26)</f>
        <v>290672.9861</v>
      </c>
      <c r="D27" s="47">
        <v>4584773137</v>
      </c>
      <c r="E27" s="41">
        <f aca="true" t="shared" si="5" ref="E27:K27">SUM(E6:E26)</f>
        <v>455599.7358000001</v>
      </c>
      <c r="F27" s="65" t="e">
        <f t="shared" si="5"/>
        <v>#REF!</v>
      </c>
      <c r="G27" s="66">
        <f t="shared" si="5"/>
        <v>0.09937999999965541</v>
      </c>
      <c r="H27" s="65">
        <f t="shared" si="5"/>
        <v>482978.01078</v>
      </c>
      <c r="I27" s="65">
        <f t="shared" si="5"/>
        <v>93107</v>
      </c>
      <c r="J27" s="65">
        <f t="shared" si="5"/>
        <v>31439.793729999998</v>
      </c>
      <c r="K27" s="65">
        <f t="shared" si="5"/>
        <v>0</v>
      </c>
      <c r="L27" s="159">
        <f>H27+I27+J27+K27+0.0002</f>
        <v>607524.80471</v>
      </c>
      <c r="M27" s="161">
        <f t="shared" si="2"/>
        <v>124546.79393000004</v>
      </c>
      <c r="N27" s="41">
        <f t="shared" si="3"/>
        <v>316851.8186100001</v>
      </c>
      <c r="O27" s="42">
        <f>N27/C27*100</f>
        <v>109.00628326740822</v>
      </c>
      <c r="P27" s="44"/>
    </row>
  </sheetData>
  <sheetProtection/>
  <mergeCells count="8">
    <mergeCell ref="B2:O2"/>
    <mergeCell ref="P4:P5"/>
    <mergeCell ref="A4:A5"/>
    <mergeCell ref="B4:B5"/>
    <mergeCell ref="C4:C5"/>
    <mergeCell ref="D4:D5"/>
    <mergeCell ref="N4:O4"/>
    <mergeCell ref="E4:M4"/>
  </mergeCells>
  <printOptions/>
  <pageMargins left="0.52" right="0.38" top="0.62" bottom="0.7" header="0.29" footer="0.5"/>
  <pageSetup horizontalDpi="180" verticalDpi="180" orientation="portrait" paperSize="9" scale="95" r:id="rId1"/>
</worksheet>
</file>

<file path=xl/worksheets/sheet5.xml><?xml version="1.0" encoding="utf-8"?>
<worksheet xmlns="http://schemas.openxmlformats.org/spreadsheetml/2006/main" xmlns:r="http://schemas.openxmlformats.org/officeDocument/2006/relationships">
  <dimension ref="A1:Q123"/>
  <sheetViews>
    <sheetView tabSelected="1" zoomScalePageLayoutView="0" workbookViewId="0" topLeftCell="A59">
      <selection activeCell="G64" sqref="G64"/>
    </sheetView>
  </sheetViews>
  <sheetFormatPr defaultColWidth="9.00390625" defaultRowHeight="14.25"/>
  <cols>
    <col min="1" max="1" width="3.25390625" style="152" customWidth="1"/>
    <col min="2" max="2" width="3.50390625" style="152" hidden="1" customWidth="1"/>
    <col min="3" max="3" width="9.50390625" style="153" hidden="1" customWidth="1"/>
    <col min="4" max="4" width="6.25390625" style="154" hidden="1" customWidth="1"/>
    <col min="5" max="5" width="14.50390625" style="153" customWidth="1"/>
    <col min="6" max="6" width="2.00390625" style="153" hidden="1" customWidth="1"/>
    <col min="7" max="7" width="24.00390625" style="153" customWidth="1"/>
    <col min="8" max="8" width="17.25390625" style="155" customWidth="1"/>
    <col min="9" max="9" width="14.875" style="153" customWidth="1"/>
    <col min="10" max="10" width="17.125" style="153" customWidth="1"/>
    <col min="11" max="11" width="9.00390625" style="152" customWidth="1"/>
    <col min="12" max="12" width="15.00390625" style="153" customWidth="1"/>
    <col min="13" max="13" width="17.50390625" style="151" customWidth="1"/>
    <col min="14" max="14" width="17.125" style="153" customWidth="1"/>
    <col min="15" max="15" width="13.875" style="124" customWidth="1"/>
    <col min="16" max="16" width="16.375" style="124" customWidth="1"/>
    <col min="17" max="16384" width="9.00390625" style="153" customWidth="1"/>
  </cols>
  <sheetData>
    <row r="1" spans="1:5" ht="14.25">
      <c r="A1" s="218" t="s">
        <v>110</v>
      </c>
      <c r="B1" s="218"/>
      <c r="C1" s="218"/>
      <c r="D1" s="218"/>
      <c r="E1" s="218"/>
    </row>
    <row r="2" spans="1:17" s="114" customFormat="1" ht="22.5" customHeight="1">
      <c r="A2" s="225" t="s">
        <v>397</v>
      </c>
      <c r="B2" s="225"/>
      <c r="C2" s="225"/>
      <c r="D2" s="225"/>
      <c r="E2" s="225"/>
      <c r="F2" s="225"/>
      <c r="G2" s="225"/>
      <c r="H2" s="225"/>
      <c r="I2" s="225"/>
      <c r="J2" s="225"/>
      <c r="K2" s="225"/>
      <c r="L2" s="225"/>
      <c r="M2" s="225"/>
      <c r="N2" s="225"/>
      <c r="O2" s="225"/>
      <c r="P2" s="225"/>
      <c r="Q2" s="225"/>
    </row>
    <row r="3" spans="1:17" s="115" customFormat="1" ht="12">
      <c r="A3" s="226" t="s">
        <v>398</v>
      </c>
      <c r="B3" s="229" t="s">
        <v>399</v>
      </c>
      <c r="C3" s="226" t="s">
        <v>400</v>
      </c>
      <c r="D3" s="239" t="s">
        <v>401</v>
      </c>
      <c r="E3" s="226" t="s">
        <v>402</v>
      </c>
      <c r="F3" s="226" t="s">
        <v>403</v>
      </c>
      <c r="G3" s="226" t="s">
        <v>4</v>
      </c>
      <c r="H3" s="242" t="s">
        <v>404</v>
      </c>
      <c r="I3" s="236" t="s">
        <v>405</v>
      </c>
      <c r="J3" s="237"/>
      <c r="K3" s="237"/>
      <c r="L3" s="237"/>
      <c r="M3" s="237"/>
      <c r="N3" s="237"/>
      <c r="O3" s="237"/>
      <c r="P3" s="238"/>
      <c r="Q3" s="226" t="s">
        <v>103</v>
      </c>
    </row>
    <row r="4" spans="1:17" s="115" customFormat="1" ht="12">
      <c r="A4" s="227"/>
      <c r="B4" s="230"/>
      <c r="C4" s="227"/>
      <c r="D4" s="240"/>
      <c r="E4" s="227"/>
      <c r="F4" s="234"/>
      <c r="G4" s="227"/>
      <c r="H4" s="243"/>
      <c r="I4" s="232" t="s">
        <v>406</v>
      </c>
      <c r="J4" s="232"/>
      <c r="K4" s="233" t="s">
        <v>407</v>
      </c>
      <c r="L4" s="233"/>
      <c r="M4" s="233" t="s">
        <v>408</v>
      </c>
      <c r="N4" s="233"/>
      <c r="O4" s="232" t="s">
        <v>409</v>
      </c>
      <c r="P4" s="232"/>
      <c r="Q4" s="230"/>
    </row>
    <row r="5" spans="1:17" s="115" customFormat="1" ht="12">
      <c r="A5" s="228"/>
      <c r="B5" s="231"/>
      <c r="C5" s="228"/>
      <c r="D5" s="241"/>
      <c r="E5" s="228"/>
      <c r="F5" s="235"/>
      <c r="G5" s="228"/>
      <c r="H5" s="244"/>
      <c r="I5" s="116" t="s">
        <v>410</v>
      </c>
      <c r="J5" s="116" t="s">
        <v>411</v>
      </c>
      <c r="K5" s="117" t="s">
        <v>412</v>
      </c>
      <c r="L5" s="117" t="s">
        <v>413</v>
      </c>
      <c r="M5" s="117" t="s">
        <v>414</v>
      </c>
      <c r="N5" s="117" t="s">
        <v>415</v>
      </c>
      <c r="O5" s="116" t="s">
        <v>416</v>
      </c>
      <c r="P5" s="116" t="s">
        <v>417</v>
      </c>
      <c r="Q5" s="231"/>
    </row>
    <row r="6" spans="1:17" s="115" customFormat="1" ht="21.75" customHeight="1">
      <c r="A6" s="164"/>
      <c r="B6" s="165"/>
      <c r="C6" s="164"/>
      <c r="D6" s="167"/>
      <c r="E6" s="164"/>
      <c r="F6" s="168"/>
      <c r="G6" s="164" t="s">
        <v>650</v>
      </c>
      <c r="H6" s="166">
        <f>SUM(H7:H64)</f>
        <v>358293622.43</v>
      </c>
      <c r="I6" s="116"/>
      <c r="J6" s="116"/>
      <c r="K6" s="117"/>
      <c r="L6" s="117"/>
      <c r="M6" s="166">
        <f>SUM(M7:M64)</f>
        <v>358293622.43</v>
      </c>
      <c r="N6" s="166">
        <f>SUM(N7:N64)</f>
        <v>358293622.43</v>
      </c>
      <c r="O6" s="116"/>
      <c r="P6" s="116"/>
      <c r="Q6" s="165"/>
    </row>
    <row r="7" spans="1:17" s="124" customFormat="1" ht="24">
      <c r="A7" s="118">
        <v>1</v>
      </c>
      <c r="B7" s="118">
        <v>14</v>
      </c>
      <c r="C7" s="119" t="s">
        <v>418</v>
      </c>
      <c r="D7" s="120">
        <v>7.7</v>
      </c>
      <c r="E7" s="119" t="s">
        <v>419</v>
      </c>
      <c r="F7" s="119"/>
      <c r="G7" s="119" t="s">
        <v>420</v>
      </c>
      <c r="H7" s="121">
        <v>251500</v>
      </c>
      <c r="I7" s="119" t="s">
        <v>420</v>
      </c>
      <c r="J7" s="122"/>
      <c r="K7" s="123" t="s">
        <v>421</v>
      </c>
      <c r="L7" s="119" t="s">
        <v>419</v>
      </c>
      <c r="M7" s="121">
        <v>251500</v>
      </c>
      <c r="N7" s="121">
        <v>251500</v>
      </c>
      <c r="O7" s="122" t="s">
        <v>422</v>
      </c>
      <c r="P7" s="122" t="s">
        <v>423</v>
      </c>
      <c r="Q7" s="122"/>
    </row>
    <row r="8" spans="1:17" s="124" customFormat="1" ht="36">
      <c r="A8" s="118">
        <v>2</v>
      </c>
      <c r="B8" s="118">
        <v>11</v>
      </c>
      <c r="C8" s="119" t="s">
        <v>424</v>
      </c>
      <c r="D8" s="120">
        <v>7.7</v>
      </c>
      <c r="E8" s="119" t="s">
        <v>173</v>
      </c>
      <c r="F8" s="122"/>
      <c r="G8" s="119" t="s">
        <v>425</v>
      </c>
      <c r="H8" s="121">
        <v>500000</v>
      </c>
      <c r="I8" s="119" t="s">
        <v>426</v>
      </c>
      <c r="J8" s="122"/>
      <c r="K8" s="123" t="s">
        <v>421</v>
      </c>
      <c r="L8" s="119" t="s">
        <v>173</v>
      </c>
      <c r="M8" s="121">
        <v>500000</v>
      </c>
      <c r="N8" s="121">
        <v>500000</v>
      </c>
      <c r="O8" s="122" t="s">
        <v>427</v>
      </c>
      <c r="P8" s="122" t="s">
        <v>428</v>
      </c>
      <c r="Q8" s="122"/>
    </row>
    <row r="9" spans="1:17" s="124" customFormat="1" ht="26.25" customHeight="1">
      <c r="A9" s="118">
        <v>3</v>
      </c>
      <c r="B9" s="118">
        <v>11</v>
      </c>
      <c r="C9" s="119" t="s">
        <v>424</v>
      </c>
      <c r="D9" s="120">
        <v>7.7</v>
      </c>
      <c r="E9" s="119" t="s">
        <v>173</v>
      </c>
      <c r="F9" s="122"/>
      <c r="G9" s="119" t="s">
        <v>425</v>
      </c>
      <c r="H9" s="121">
        <v>500000</v>
      </c>
      <c r="I9" s="119" t="s">
        <v>429</v>
      </c>
      <c r="J9" s="122" t="s">
        <v>430</v>
      </c>
      <c r="K9" s="123" t="s">
        <v>421</v>
      </c>
      <c r="L9" s="119" t="s">
        <v>173</v>
      </c>
      <c r="M9" s="121">
        <v>500000</v>
      </c>
      <c r="N9" s="121">
        <v>500000</v>
      </c>
      <c r="O9" s="122" t="s">
        <v>427</v>
      </c>
      <c r="P9" s="122" t="s">
        <v>428</v>
      </c>
      <c r="Q9" s="122"/>
    </row>
    <row r="10" spans="1:17" s="124" customFormat="1" ht="36">
      <c r="A10" s="118">
        <v>4</v>
      </c>
      <c r="B10" s="123">
        <v>15</v>
      </c>
      <c r="C10" s="119" t="s">
        <v>431</v>
      </c>
      <c r="D10" s="120">
        <v>7.1</v>
      </c>
      <c r="E10" s="119" t="s">
        <v>432</v>
      </c>
      <c r="F10" s="122"/>
      <c r="G10" s="119" t="s">
        <v>433</v>
      </c>
      <c r="H10" s="121">
        <v>300000</v>
      </c>
      <c r="I10" s="119" t="s">
        <v>434</v>
      </c>
      <c r="J10" s="119" t="s">
        <v>433</v>
      </c>
      <c r="K10" s="123" t="s">
        <v>421</v>
      </c>
      <c r="L10" s="119" t="s">
        <v>432</v>
      </c>
      <c r="M10" s="121">
        <v>300000</v>
      </c>
      <c r="N10" s="121">
        <v>300000</v>
      </c>
      <c r="O10" s="122" t="s">
        <v>427</v>
      </c>
      <c r="P10" s="122" t="s">
        <v>435</v>
      </c>
      <c r="Q10" s="122"/>
    </row>
    <row r="11" spans="1:17" s="124" customFormat="1" ht="36">
      <c r="A11" s="118">
        <v>5</v>
      </c>
      <c r="B11" s="118">
        <v>14</v>
      </c>
      <c r="C11" s="119" t="s">
        <v>436</v>
      </c>
      <c r="D11" s="120">
        <v>7.13</v>
      </c>
      <c r="E11" s="119" t="s">
        <v>437</v>
      </c>
      <c r="F11" s="122"/>
      <c r="G11" s="119" t="s">
        <v>438</v>
      </c>
      <c r="H11" s="121">
        <v>800000</v>
      </c>
      <c r="I11" s="119" t="s">
        <v>439</v>
      </c>
      <c r="J11" s="119" t="s">
        <v>438</v>
      </c>
      <c r="K11" s="123" t="s">
        <v>421</v>
      </c>
      <c r="L11" s="119" t="s">
        <v>437</v>
      </c>
      <c r="M11" s="121">
        <v>800000</v>
      </c>
      <c r="N11" s="121">
        <v>800000</v>
      </c>
      <c r="O11" s="122" t="s">
        <v>422</v>
      </c>
      <c r="P11" s="122" t="s">
        <v>440</v>
      </c>
      <c r="Q11" s="122"/>
    </row>
    <row r="12" spans="1:17" s="124" customFormat="1" ht="36">
      <c r="A12" s="118">
        <v>6</v>
      </c>
      <c r="B12" s="118">
        <v>14</v>
      </c>
      <c r="C12" s="119" t="s">
        <v>436</v>
      </c>
      <c r="D12" s="120">
        <v>7.13</v>
      </c>
      <c r="E12" s="119" t="s">
        <v>441</v>
      </c>
      <c r="F12" s="122"/>
      <c r="G12" s="119" t="s">
        <v>438</v>
      </c>
      <c r="H12" s="121">
        <v>150000</v>
      </c>
      <c r="I12" s="119" t="s">
        <v>439</v>
      </c>
      <c r="J12" s="119" t="s">
        <v>438</v>
      </c>
      <c r="K12" s="123" t="s">
        <v>421</v>
      </c>
      <c r="L12" s="119" t="s">
        <v>441</v>
      </c>
      <c r="M12" s="121">
        <v>150000</v>
      </c>
      <c r="N12" s="121">
        <v>150000</v>
      </c>
      <c r="O12" s="122" t="s">
        <v>422</v>
      </c>
      <c r="P12" s="122" t="s">
        <v>440</v>
      </c>
      <c r="Q12" s="122"/>
    </row>
    <row r="13" spans="1:17" s="124" customFormat="1" ht="24">
      <c r="A13" s="118">
        <v>7</v>
      </c>
      <c r="B13" s="118">
        <v>15</v>
      </c>
      <c r="C13" s="119" t="s">
        <v>442</v>
      </c>
      <c r="D13" s="120">
        <v>7.16</v>
      </c>
      <c r="E13" s="119" t="s">
        <v>443</v>
      </c>
      <c r="F13" s="122"/>
      <c r="G13" s="119" t="s">
        <v>444</v>
      </c>
      <c r="H13" s="121">
        <v>945286</v>
      </c>
      <c r="I13" s="119" t="s">
        <v>444</v>
      </c>
      <c r="J13" s="119" t="s">
        <v>445</v>
      </c>
      <c r="K13" s="118"/>
      <c r="L13" s="122"/>
      <c r="M13" s="121">
        <v>945286</v>
      </c>
      <c r="N13" s="121">
        <v>945286</v>
      </c>
      <c r="O13" s="122" t="s">
        <v>446</v>
      </c>
      <c r="P13" s="122" t="s">
        <v>447</v>
      </c>
      <c r="Q13" s="122"/>
    </row>
    <row r="14" spans="1:17" s="124" customFormat="1" ht="24">
      <c r="A14" s="118">
        <v>8</v>
      </c>
      <c r="B14" s="118">
        <v>17</v>
      </c>
      <c r="C14" s="119" t="s">
        <v>448</v>
      </c>
      <c r="D14" s="120">
        <v>7.16</v>
      </c>
      <c r="E14" s="119" t="s">
        <v>449</v>
      </c>
      <c r="F14" s="122"/>
      <c r="G14" s="119" t="s">
        <v>450</v>
      </c>
      <c r="H14" s="121">
        <v>252500</v>
      </c>
      <c r="I14" s="119" t="s">
        <v>451</v>
      </c>
      <c r="J14" s="122"/>
      <c r="K14" s="123" t="s">
        <v>421</v>
      </c>
      <c r="L14" s="119" t="s">
        <v>449</v>
      </c>
      <c r="M14" s="121">
        <v>252500</v>
      </c>
      <c r="N14" s="121">
        <v>252500</v>
      </c>
      <c r="O14" s="122"/>
      <c r="P14" s="122"/>
      <c r="Q14" s="122"/>
    </row>
    <row r="15" spans="1:17" s="124" customFormat="1" ht="24" customHeight="1">
      <c r="A15" s="118">
        <v>9</v>
      </c>
      <c r="B15" s="118">
        <v>15</v>
      </c>
      <c r="C15" s="119" t="s">
        <v>452</v>
      </c>
      <c r="D15" s="120">
        <v>7.27</v>
      </c>
      <c r="E15" s="119" t="s">
        <v>437</v>
      </c>
      <c r="F15" s="122"/>
      <c r="G15" s="119" t="s">
        <v>453</v>
      </c>
      <c r="H15" s="121">
        <v>6000</v>
      </c>
      <c r="I15" s="121"/>
      <c r="J15" s="122"/>
      <c r="K15" s="123" t="s">
        <v>421</v>
      </c>
      <c r="L15" s="119" t="s">
        <v>437</v>
      </c>
      <c r="M15" s="121">
        <v>6000</v>
      </c>
      <c r="N15" s="121">
        <v>6000</v>
      </c>
      <c r="O15" s="122" t="s">
        <v>454</v>
      </c>
      <c r="P15" s="122" t="s">
        <v>455</v>
      </c>
      <c r="Q15" s="122"/>
    </row>
    <row r="16" spans="1:17" s="124" customFormat="1" ht="27" customHeight="1">
      <c r="A16" s="118">
        <v>10</v>
      </c>
      <c r="B16" s="118">
        <v>10</v>
      </c>
      <c r="C16" s="119" t="s">
        <v>456</v>
      </c>
      <c r="D16" s="120">
        <v>8.6</v>
      </c>
      <c r="E16" s="119" t="s">
        <v>457</v>
      </c>
      <c r="F16" s="122"/>
      <c r="G16" s="119" t="s">
        <v>458</v>
      </c>
      <c r="H16" s="121">
        <v>30000</v>
      </c>
      <c r="I16" s="119" t="s">
        <v>459</v>
      </c>
      <c r="J16" s="122" t="str">
        <f>G16</f>
        <v>梅江区西阳镇罗乐村老年人活动中心建设资金</v>
      </c>
      <c r="K16" s="123" t="s">
        <v>460</v>
      </c>
      <c r="L16" s="119" t="s">
        <v>457</v>
      </c>
      <c r="M16" s="121">
        <v>30000</v>
      </c>
      <c r="N16" s="121">
        <v>30000</v>
      </c>
      <c r="O16" s="122" t="s">
        <v>461</v>
      </c>
      <c r="P16" s="122" t="s">
        <v>462</v>
      </c>
      <c r="Q16" s="122"/>
    </row>
    <row r="17" spans="1:17" s="124" customFormat="1" ht="24.75" customHeight="1">
      <c r="A17" s="118">
        <v>11</v>
      </c>
      <c r="B17" s="118">
        <v>15</v>
      </c>
      <c r="C17" s="119" t="s">
        <v>463</v>
      </c>
      <c r="D17" s="120">
        <v>8.18</v>
      </c>
      <c r="E17" s="119" t="s">
        <v>464</v>
      </c>
      <c r="F17" s="122"/>
      <c r="G17" s="119" t="s">
        <v>465</v>
      </c>
      <c r="H17" s="121">
        <v>445000</v>
      </c>
      <c r="I17" s="119" t="s">
        <v>459</v>
      </c>
      <c r="J17" s="119" t="s">
        <v>465</v>
      </c>
      <c r="K17" s="123" t="s">
        <v>460</v>
      </c>
      <c r="L17" s="119" t="s">
        <v>464</v>
      </c>
      <c r="M17" s="121">
        <v>445000</v>
      </c>
      <c r="N17" s="121">
        <v>445000</v>
      </c>
      <c r="O17" s="122" t="s">
        <v>461</v>
      </c>
      <c r="P17" s="122" t="s">
        <v>466</v>
      </c>
      <c r="Q17" s="122"/>
    </row>
    <row r="18" spans="1:17" s="124" customFormat="1" ht="31.5" customHeight="1">
      <c r="A18" s="118">
        <v>12</v>
      </c>
      <c r="B18" s="118">
        <v>14</v>
      </c>
      <c r="C18" s="119" t="s">
        <v>467</v>
      </c>
      <c r="D18" s="120" t="s">
        <v>468</v>
      </c>
      <c r="E18" s="119" t="s">
        <v>469</v>
      </c>
      <c r="F18" s="122"/>
      <c r="G18" s="119" t="s">
        <v>470</v>
      </c>
      <c r="H18" s="121">
        <v>1928553</v>
      </c>
      <c r="I18" s="119" t="s">
        <v>471</v>
      </c>
      <c r="J18" s="119" t="s">
        <v>470</v>
      </c>
      <c r="K18" s="123" t="s">
        <v>472</v>
      </c>
      <c r="L18" s="119" t="s">
        <v>469</v>
      </c>
      <c r="M18" s="121">
        <v>1928553</v>
      </c>
      <c r="N18" s="121">
        <v>1928553</v>
      </c>
      <c r="O18" s="122" t="s">
        <v>473</v>
      </c>
      <c r="P18" s="122" t="s">
        <v>474</v>
      </c>
      <c r="Q18" s="122"/>
    </row>
    <row r="19" spans="1:17" s="124" customFormat="1" ht="25.5" customHeight="1">
      <c r="A19" s="118">
        <v>13</v>
      </c>
      <c r="B19" s="118">
        <v>15</v>
      </c>
      <c r="C19" s="119" t="s">
        <v>475</v>
      </c>
      <c r="D19" s="120" t="s">
        <v>468</v>
      </c>
      <c r="E19" s="119" t="s">
        <v>476</v>
      </c>
      <c r="F19" s="122"/>
      <c r="G19" s="119" t="s">
        <v>477</v>
      </c>
      <c r="H19" s="121">
        <v>30000</v>
      </c>
      <c r="I19" s="119" t="s">
        <v>459</v>
      </c>
      <c r="J19" s="119" t="s">
        <v>477</v>
      </c>
      <c r="K19" s="123" t="s">
        <v>472</v>
      </c>
      <c r="L19" s="119" t="s">
        <v>476</v>
      </c>
      <c r="M19" s="121">
        <v>30000</v>
      </c>
      <c r="N19" s="121">
        <v>30000</v>
      </c>
      <c r="O19" s="122" t="s">
        <v>461</v>
      </c>
      <c r="P19" s="122" t="s">
        <v>478</v>
      </c>
      <c r="Q19" s="122"/>
    </row>
    <row r="20" spans="1:17" s="129" customFormat="1" ht="36">
      <c r="A20" s="118">
        <v>14</v>
      </c>
      <c r="B20" s="125">
        <v>16</v>
      </c>
      <c r="C20" s="126" t="s">
        <v>479</v>
      </c>
      <c r="D20" s="127" t="s">
        <v>468</v>
      </c>
      <c r="E20" s="126" t="s">
        <v>480</v>
      </c>
      <c r="F20" s="126"/>
      <c r="G20" s="126" t="s">
        <v>481</v>
      </c>
      <c r="H20" s="128">
        <v>5100000</v>
      </c>
      <c r="I20" s="126"/>
      <c r="J20" s="126"/>
      <c r="K20" s="125" t="s">
        <v>482</v>
      </c>
      <c r="L20" s="126" t="s">
        <v>480</v>
      </c>
      <c r="M20" s="128">
        <v>5100000</v>
      </c>
      <c r="N20" s="128">
        <v>5100000</v>
      </c>
      <c r="O20" s="126" t="s">
        <v>483</v>
      </c>
      <c r="P20" s="126" t="s">
        <v>484</v>
      </c>
      <c r="Q20" s="126"/>
    </row>
    <row r="21" spans="1:17" s="129" customFormat="1" ht="36">
      <c r="A21" s="118">
        <v>15</v>
      </c>
      <c r="B21" s="125">
        <v>17</v>
      </c>
      <c r="C21" s="126" t="s">
        <v>485</v>
      </c>
      <c r="D21" s="127" t="s">
        <v>468</v>
      </c>
      <c r="E21" s="126" t="s">
        <v>482</v>
      </c>
      <c r="F21" s="126"/>
      <c r="G21" s="126" t="s">
        <v>481</v>
      </c>
      <c r="H21" s="128">
        <v>1900000</v>
      </c>
      <c r="I21" s="126"/>
      <c r="J21" s="126"/>
      <c r="K21" s="125"/>
      <c r="L21" s="126"/>
      <c r="M21" s="128">
        <v>1900000</v>
      </c>
      <c r="N21" s="128">
        <v>1900000</v>
      </c>
      <c r="O21" s="126" t="s">
        <v>483</v>
      </c>
      <c r="P21" s="126" t="s">
        <v>484</v>
      </c>
      <c r="Q21" s="126"/>
    </row>
    <row r="22" spans="1:17" s="129" customFormat="1" ht="36">
      <c r="A22" s="118">
        <v>16</v>
      </c>
      <c r="B22" s="125">
        <v>17</v>
      </c>
      <c r="C22" s="126" t="s">
        <v>486</v>
      </c>
      <c r="D22" s="127" t="s">
        <v>487</v>
      </c>
      <c r="E22" s="126" t="s">
        <v>488</v>
      </c>
      <c r="F22" s="126"/>
      <c r="G22" s="126" t="s">
        <v>489</v>
      </c>
      <c r="H22" s="128">
        <v>653600</v>
      </c>
      <c r="I22" s="126"/>
      <c r="J22" s="126"/>
      <c r="K22" s="125" t="s">
        <v>472</v>
      </c>
      <c r="L22" s="126" t="s">
        <v>488</v>
      </c>
      <c r="M22" s="128">
        <v>653600</v>
      </c>
      <c r="N22" s="128">
        <v>653600</v>
      </c>
      <c r="O22" s="126" t="s">
        <v>490</v>
      </c>
      <c r="P22" s="126" t="s">
        <v>491</v>
      </c>
      <c r="Q22" s="126"/>
    </row>
    <row r="23" spans="1:17" s="129" customFormat="1" ht="24">
      <c r="A23" s="118">
        <v>17</v>
      </c>
      <c r="B23" s="125">
        <v>16</v>
      </c>
      <c r="C23" s="126" t="s">
        <v>492</v>
      </c>
      <c r="D23" s="127" t="s">
        <v>493</v>
      </c>
      <c r="E23" s="126" t="s">
        <v>494</v>
      </c>
      <c r="F23" s="126"/>
      <c r="G23" s="126" t="s">
        <v>495</v>
      </c>
      <c r="H23" s="128">
        <v>50000</v>
      </c>
      <c r="I23" s="126" t="s">
        <v>459</v>
      </c>
      <c r="J23" s="126" t="s">
        <v>495</v>
      </c>
      <c r="K23" s="125" t="s">
        <v>472</v>
      </c>
      <c r="L23" s="126" t="s">
        <v>494</v>
      </c>
      <c r="M23" s="128">
        <v>50000</v>
      </c>
      <c r="N23" s="128">
        <v>50000</v>
      </c>
      <c r="O23" s="126" t="s">
        <v>496</v>
      </c>
      <c r="P23" s="126" t="s">
        <v>497</v>
      </c>
      <c r="Q23" s="126"/>
    </row>
    <row r="24" spans="1:17" s="129" customFormat="1" ht="22.5" customHeight="1">
      <c r="A24" s="118">
        <v>18</v>
      </c>
      <c r="B24" s="125">
        <v>11</v>
      </c>
      <c r="C24" s="126" t="s">
        <v>498</v>
      </c>
      <c r="D24" s="127" t="s">
        <v>499</v>
      </c>
      <c r="E24" s="126" t="s">
        <v>500</v>
      </c>
      <c r="F24" s="126"/>
      <c r="G24" s="126" t="s">
        <v>501</v>
      </c>
      <c r="H24" s="128">
        <v>40000000</v>
      </c>
      <c r="I24" s="126"/>
      <c r="J24" s="126"/>
      <c r="K24" s="125" t="s">
        <v>472</v>
      </c>
      <c r="L24" s="126" t="s">
        <v>500</v>
      </c>
      <c r="M24" s="128">
        <v>40000000</v>
      </c>
      <c r="N24" s="128">
        <v>40000000</v>
      </c>
      <c r="O24" s="126" t="s">
        <v>496</v>
      </c>
      <c r="P24" s="126" t="s">
        <v>502</v>
      </c>
      <c r="Q24" s="126"/>
    </row>
    <row r="25" spans="1:17" s="129" customFormat="1" ht="36.75" customHeight="1">
      <c r="A25" s="118">
        <v>19</v>
      </c>
      <c r="B25" s="125">
        <v>10</v>
      </c>
      <c r="C25" s="126" t="s">
        <v>503</v>
      </c>
      <c r="D25" s="127" t="s">
        <v>504</v>
      </c>
      <c r="E25" s="126" t="s">
        <v>505</v>
      </c>
      <c r="F25" s="126"/>
      <c r="G25" s="126" t="s">
        <v>506</v>
      </c>
      <c r="H25" s="130">
        <v>173523</v>
      </c>
      <c r="I25" s="126" t="s">
        <v>507</v>
      </c>
      <c r="J25" s="126" t="s">
        <v>506</v>
      </c>
      <c r="K25" s="125" t="s">
        <v>472</v>
      </c>
      <c r="L25" s="126" t="s">
        <v>505</v>
      </c>
      <c r="M25" s="130">
        <v>173523</v>
      </c>
      <c r="N25" s="130">
        <v>173523</v>
      </c>
      <c r="O25" s="126" t="s">
        <v>508</v>
      </c>
      <c r="P25" s="126" t="s">
        <v>509</v>
      </c>
      <c r="Q25" s="126"/>
    </row>
    <row r="26" spans="1:17" s="129" customFormat="1" ht="36">
      <c r="A26" s="118">
        <v>20</v>
      </c>
      <c r="B26" s="125">
        <v>10</v>
      </c>
      <c r="C26" s="126" t="s">
        <v>503</v>
      </c>
      <c r="D26" s="127" t="s">
        <v>504</v>
      </c>
      <c r="E26" s="126" t="s">
        <v>505</v>
      </c>
      <c r="F26" s="126"/>
      <c r="G26" s="126" t="s">
        <v>510</v>
      </c>
      <c r="H26" s="130">
        <v>85800</v>
      </c>
      <c r="I26" s="126" t="s">
        <v>507</v>
      </c>
      <c r="J26" s="126" t="s">
        <v>510</v>
      </c>
      <c r="K26" s="125" t="s">
        <v>472</v>
      </c>
      <c r="L26" s="126" t="s">
        <v>505</v>
      </c>
      <c r="M26" s="130">
        <v>85800</v>
      </c>
      <c r="N26" s="131">
        <v>85800</v>
      </c>
      <c r="O26" s="126" t="s">
        <v>508</v>
      </c>
      <c r="P26" s="126" t="s">
        <v>511</v>
      </c>
      <c r="Q26" s="126"/>
    </row>
    <row r="27" spans="1:17" s="129" customFormat="1" ht="24">
      <c r="A27" s="118">
        <v>21</v>
      </c>
      <c r="B27" s="125">
        <v>15</v>
      </c>
      <c r="C27" s="126" t="s">
        <v>512</v>
      </c>
      <c r="D27" s="127" t="s">
        <v>513</v>
      </c>
      <c r="E27" s="126" t="s">
        <v>480</v>
      </c>
      <c r="F27" s="126"/>
      <c r="G27" s="126" t="s">
        <v>514</v>
      </c>
      <c r="H27" s="128">
        <v>305760</v>
      </c>
      <c r="I27" s="126"/>
      <c r="J27" s="126"/>
      <c r="K27" s="125" t="s">
        <v>515</v>
      </c>
      <c r="L27" s="126" t="s">
        <v>480</v>
      </c>
      <c r="M27" s="128">
        <v>305760</v>
      </c>
      <c r="N27" s="132">
        <v>305760</v>
      </c>
      <c r="O27" s="126" t="s">
        <v>516</v>
      </c>
      <c r="P27" s="126" t="s">
        <v>517</v>
      </c>
      <c r="Q27" s="126"/>
    </row>
    <row r="28" spans="1:17" s="129" customFormat="1" ht="24">
      <c r="A28" s="219">
        <v>22</v>
      </c>
      <c r="B28" s="219">
        <v>16</v>
      </c>
      <c r="C28" s="219" t="s">
        <v>518</v>
      </c>
      <c r="D28" s="222" t="s">
        <v>519</v>
      </c>
      <c r="E28" s="134" t="s">
        <v>520</v>
      </c>
      <c r="F28" s="126"/>
      <c r="G28" s="126" t="s">
        <v>521</v>
      </c>
      <c r="H28" s="130">
        <v>30000</v>
      </c>
      <c r="I28" s="126"/>
      <c r="J28" s="126"/>
      <c r="K28" s="125" t="s">
        <v>522</v>
      </c>
      <c r="L28" s="134" t="s">
        <v>520</v>
      </c>
      <c r="M28" s="130">
        <v>30000</v>
      </c>
      <c r="N28" s="131">
        <v>30000</v>
      </c>
      <c r="O28" s="126" t="s">
        <v>523</v>
      </c>
      <c r="P28" s="126" t="s">
        <v>524</v>
      </c>
      <c r="Q28" s="126"/>
    </row>
    <row r="29" spans="1:17" s="129" customFormat="1" ht="24">
      <c r="A29" s="220"/>
      <c r="B29" s="220"/>
      <c r="C29" s="220"/>
      <c r="D29" s="223"/>
      <c r="E29" s="134" t="s">
        <v>525</v>
      </c>
      <c r="F29" s="126"/>
      <c r="G29" s="126" t="s">
        <v>521</v>
      </c>
      <c r="H29" s="130">
        <v>20000</v>
      </c>
      <c r="I29" s="126"/>
      <c r="J29" s="126"/>
      <c r="K29" s="125" t="s">
        <v>522</v>
      </c>
      <c r="L29" s="134" t="s">
        <v>525</v>
      </c>
      <c r="M29" s="130">
        <v>20000</v>
      </c>
      <c r="N29" s="131">
        <v>20000</v>
      </c>
      <c r="O29" s="126" t="s">
        <v>523</v>
      </c>
      <c r="P29" s="126" t="s">
        <v>524</v>
      </c>
      <c r="Q29" s="126"/>
    </row>
    <row r="30" spans="1:17" s="129" customFormat="1" ht="24">
      <c r="A30" s="220"/>
      <c r="B30" s="220"/>
      <c r="C30" s="220"/>
      <c r="D30" s="223"/>
      <c r="E30" s="134" t="s">
        <v>526</v>
      </c>
      <c r="F30" s="126"/>
      <c r="G30" s="126" t="s">
        <v>521</v>
      </c>
      <c r="H30" s="130">
        <v>110000</v>
      </c>
      <c r="I30" s="126"/>
      <c r="J30" s="126"/>
      <c r="K30" s="125" t="s">
        <v>522</v>
      </c>
      <c r="L30" s="134" t="s">
        <v>526</v>
      </c>
      <c r="M30" s="130">
        <v>110000</v>
      </c>
      <c r="N30" s="131">
        <v>110000</v>
      </c>
      <c r="O30" s="126" t="s">
        <v>523</v>
      </c>
      <c r="P30" s="126" t="s">
        <v>524</v>
      </c>
      <c r="Q30" s="126"/>
    </row>
    <row r="31" spans="1:17" s="129" customFormat="1" ht="24">
      <c r="A31" s="220"/>
      <c r="B31" s="220"/>
      <c r="C31" s="220"/>
      <c r="D31" s="223"/>
      <c r="E31" s="134" t="s">
        <v>527</v>
      </c>
      <c r="F31" s="126"/>
      <c r="G31" s="126" t="s">
        <v>521</v>
      </c>
      <c r="H31" s="130">
        <v>20000</v>
      </c>
      <c r="I31" s="126"/>
      <c r="J31" s="126"/>
      <c r="K31" s="125" t="s">
        <v>522</v>
      </c>
      <c r="L31" s="134" t="s">
        <v>527</v>
      </c>
      <c r="M31" s="130">
        <v>20000</v>
      </c>
      <c r="N31" s="131">
        <v>20000</v>
      </c>
      <c r="O31" s="126" t="s">
        <v>523</v>
      </c>
      <c r="P31" s="126" t="s">
        <v>524</v>
      </c>
      <c r="Q31" s="126"/>
    </row>
    <row r="32" spans="1:17" s="129" customFormat="1" ht="24">
      <c r="A32" s="220"/>
      <c r="B32" s="220"/>
      <c r="C32" s="220"/>
      <c r="D32" s="223"/>
      <c r="E32" s="134" t="s">
        <v>528</v>
      </c>
      <c r="F32" s="126"/>
      <c r="G32" s="126" t="s">
        <v>521</v>
      </c>
      <c r="H32" s="130">
        <v>10000</v>
      </c>
      <c r="I32" s="126"/>
      <c r="J32" s="126"/>
      <c r="K32" s="125" t="s">
        <v>522</v>
      </c>
      <c r="L32" s="134" t="s">
        <v>528</v>
      </c>
      <c r="M32" s="130">
        <v>10000</v>
      </c>
      <c r="N32" s="131">
        <v>10000</v>
      </c>
      <c r="O32" s="126" t="s">
        <v>523</v>
      </c>
      <c r="P32" s="126" t="s">
        <v>524</v>
      </c>
      <c r="Q32" s="126"/>
    </row>
    <row r="33" spans="1:17" s="129" customFormat="1" ht="24">
      <c r="A33" s="220"/>
      <c r="B33" s="220"/>
      <c r="C33" s="220"/>
      <c r="D33" s="223"/>
      <c r="E33" s="134" t="s">
        <v>529</v>
      </c>
      <c r="F33" s="126"/>
      <c r="G33" s="126" t="s">
        <v>521</v>
      </c>
      <c r="H33" s="130">
        <v>10000</v>
      </c>
      <c r="I33" s="126"/>
      <c r="J33" s="126"/>
      <c r="K33" s="125" t="s">
        <v>522</v>
      </c>
      <c r="L33" s="134" t="s">
        <v>529</v>
      </c>
      <c r="M33" s="130">
        <v>10000</v>
      </c>
      <c r="N33" s="131">
        <v>10000</v>
      </c>
      <c r="O33" s="126" t="s">
        <v>523</v>
      </c>
      <c r="P33" s="126" t="s">
        <v>524</v>
      </c>
      <c r="Q33" s="126"/>
    </row>
    <row r="34" spans="1:17" s="129" customFormat="1" ht="24">
      <c r="A34" s="220"/>
      <c r="B34" s="220"/>
      <c r="C34" s="220"/>
      <c r="D34" s="223"/>
      <c r="E34" s="134" t="s">
        <v>530</v>
      </c>
      <c r="F34" s="126"/>
      <c r="G34" s="126" t="s">
        <v>521</v>
      </c>
      <c r="H34" s="130">
        <v>10000</v>
      </c>
      <c r="I34" s="126"/>
      <c r="J34" s="126"/>
      <c r="K34" s="125" t="s">
        <v>522</v>
      </c>
      <c r="L34" s="134" t="s">
        <v>530</v>
      </c>
      <c r="M34" s="130">
        <v>10000</v>
      </c>
      <c r="N34" s="131">
        <v>10000</v>
      </c>
      <c r="O34" s="126" t="s">
        <v>523</v>
      </c>
      <c r="P34" s="126" t="s">
        <v>524</v>
      </c>
      <c r="Q34" s="126"/>
    </row>
    <row r="35" spans="1:17" s="129" customFormat="1" ht="24">
      <c r="A35" s="221"/>
      <c r="B35" s="221"/>
      <c r="C35" s="221"/>
      <c r="D35" s="224"/>
      <c r="E35" s="126" t="s">
        <v>480</v>
      </c>
      <c r="F35" s="126"/>
      <c r="G35" s="126" t="s">
        <v>521</v>
      </c>
      <c r="H35" s="128">
        <v>350000</v>
      </c>
      <c r="I35" s="126"/>
      <c r="J35" s="126"/>
      <c r="K35" s="125" t="s">
        <v>522</v>
      </c>
      <c r="L35" s="126" t="s">
        <v>480</v>
      </c>
      <c r="M35" s="128">
        <v>350000</v>
      </c>
      <c r="N35" s="132">
        <v>350000</v>
      </c>
      <c r="O35" s="126" t="s">
        <v>523</v>
      </c>
      <c r="P35" s="126" t="s">
        <v>524</v>
      </c>
      <c r="Q35" s="126"/>
    </row>
    <row r="36" spans="1:17" s="129" customFormat="1" ht="12">
      <c r="A36" s="219">
        <v>23</v>
      </c>
      <c r="B36" s="219">
        <v>16</v>
      </c>
      <c r="C36" s="219" t="s">
        <v>531</v>
      </c>
      <c r="D36" s="222" t="s">
        <v>532</v>
      </c>
      <c r="E36" s="135" t="s">
        <v>533</v>
      </c>
      <c r="F36" s="136"/>
      <c r="G36" s="136" t="s">
        <v>534</v>
      </c>
      <c r="H36" s="137">
        <v>1110000</v>
      </c>
      <c r="I36" s="136"/>
      <c r="J36" s="136"/>
      <c r="K36" s="133" t="s">
        <v>535</v>
      </c>
      <c r="L36" s="135" t="s">
        <v>533</v>
      </c>
      <c r="M36" s="130">
        <v>1110000</v>
      </c>
      <c r="N36" s="131">
        <v>1110000</v>
      </c>
      <c r="O36" s="126"/>
      <c r="P36" s="126"/>
      <c r="Q36" s="126"/>
    </row>
    <row r="37" spans="1:17" s="129" customFormat="1" ht="12">
      <c r="A37" s="220"/>
      <c r="B37" s="220"/>
      <c r="C37" s="220"/>
      <c r="D37" s="223"/>
      <c r="E37" s="138" t="s">
        <v>536</v>
      </c>
      <c r="F37" s="126"/>
      <c r="G37" s="126" t="s">
        <v>534</v>
      </c>
      <c r="H37" s="121">
        <v>150000</v>
      </c>
      <c r="I37" s="126"/>
      <c r="J37" s="126"/>
      <c r="K37" s="133" t="s">
        <v>535</v>
      </c>
      <c r="L37" s="138" t="s">
        <v>536</v>
      </c>
      <c r="M37" s="139">
        <v>150000</v>
      </c>
      <c r="N37" s="131">
        <v>150000</v>
      </c>
      <c r="O37" s="126"/>
      <c r="P37" s="126"/>
      <c r="Q37" s="126"/>
    </row>
    <row r="38" spans="1:17" s="129" customFormat="1" ht="12">
      <c r="A38" s="220"/>
      <c r="B38" s="220"/>
      <c r="C38" s="220"/>
      <c r="D38" s="223"/>
      <c r="E38" s="138" t="s">
        <v>529</v>
      </c>
      <c r="F38" s="126"/>
      <c r="G38" s="126" t="s">
        <v>534</v>
      </c>
      <c r="H38" s="121">
        <v>30000</v>
      </c>
      <c r="I38" s="126"/>
      <c r="J38" s="126"/>
      <c r="K38" s="133" t="s">
        <v>535</v>
      </c>
      <c r="L38" s="138" t="s">
        <v>529</v>
      </c>
      <c r="M38" s="139">
        <v>30000</v>
      </c>
      <c r="N38" s="130">
        <v>30000</v>
      </c>
      <c r="O38" s="126"/>
      <c r="P38" s="126"/>
      <c r="Q38" s="126"/>
    </row>
    <row r="39" spans="1:17" s="129" customFormat="1" ht="24">
      <c r="A39" s="220"/>
      <c r="B39" s="220"/>
      <c r="C39" s="220"/>
      <c r="D39" s="223"/>
      <c r="E39" s="138" t="s">
        <v>525</v>
      </c>
      <c r="F39" s="126"/>
      <c r="G39" s="126" t="s">
        <v>534</v>
      </c>
      <c r="H39" s="121">
        <v>100000</v>
      </c>
      <c r="I39" s="126"/>
      <c r="J39" s="126"/>
      <c r="K39" s="133" t="s">
        <v>535</v>
      </c>
      <c r="L39" s="138" t="s">
        <v>525</v>
      </c>
      <c r="M39" s="139">
        <v>100000</v>
      </c>
      <c r="N39" s="131">
        <v>100000</v>
      </c>
      <c r="O39" s="126"/>
      <c r="P39" s="126"/>
      <c r="Q39" s="126"/>
    </row>
    <row r="40" spans="1:17" s="129" customFormat="1" ht="12">
      <c r="A40" s="220"/>
      <c r="B40" s="220"/>
      <c r="C40" s="220"/>
      <c r="D40" s="223"/>
      <c r="E40" s="138" t="s">
        <v>537</v>
      </c>
      <c r="F40" s="126"/>
      <c r="G40" s="126" t="s">
        <v>534</v>
      </c>
      <c r="H40" s="121">
        <v>100000</v>
      </c>
      <c r="I40" s="126"/>
      <c r="J40" s="126"/>
      <c r="K40" s="133" t="s">
        <v>535</v>
      </c>
      <c r="L40" s="138" t="s">
        <v>537</v>
      </c>
      <c r="M40" s="139">
        <v>100000</v>
      </c>
      <c r="N40" s="131">
        <v>100000</v>
      </c>
      <c r="O40" s="126"/>
      <c r="P40" s="126"/>
      <c r="Q40" s="126"/>
    </row>
    <row r="41" spans="1:17" s="129" customFormat="1" ht="24">
      <c r="A41" s="220"/>
      <c r="B41" s="220"/>
      <c r="C41" s="220"/>
      <c r="D41" s="223"/>
      <c r="E41" s="138" t="s">
        <v>528</v>
      </c>
      <c r="F41" s="126"/>
      <c r="G41" s="126" t="s">
        <v>534</v>
      </c>
      <c r="H41" s="121">
        <v>50000</v>
      </c>
      <c r="I41" s="126"/>
      <c r="J41" s="126"/>
      <c r="K41" s="133" t="s">
        <v>535</v>
      </c>
      <c r="L41" s="138" t="s">
        <v>528</v>
      </c>
      <c r="M41" s="139">
        <v>50000</v>
      </c>
      <c r="N41" s="131">
        <v>50000</v>
      </c>
      <c r="O41" s="126"/>
      <c r="P41" s="126"/>
      <c r="Q41" s="126"/>
    </row>
    <row r="42" spans="1:17" s="129" customFormat="1" ht="12">
      <c r="A42" s="220"/>
      <c r="B42" s="220"/>
      <c r="C42" s="220"/>
      <c r="D42" s="223"/>
      <c r="E42" s="140" t="s">
        <v>538</v>
      </c>
      <c r="F42" s="136"/>
      <c r="G42" s="136" t="s">
        <v>534</v>
      </c>
      <c r="H42" s="141">
        <v>50000</v>
      </c>
      <c r="I42" s="136"/>
      <c r="J42" s="136"/>
      <c r="K42" s="133" t="s">
        <v>535</v>
      </c>
      <c r="L42" s="140" t="s">
        <v>538</v>
      </c>
      <c r="M42" s="142">
        <v>50000</v>
      </c>
      <c r="N42" s="143">
        <v>50000</v>
      </c>
      <c r="O42" s="136"/>
      <c r="P42" s="136"/>
      <c r="Q42" s="136"/>
    </row>
    <row r="43" spans="1:17" s="129" customFormat="1" ht="27" customHeight="1">
      <c r="A43" s="125">
        <v>24</v>
      </c>
      <c r="B43" s="125">
        <v>15</v>
      </c>
      <c r="C43" s="126" t="s">
        <v>539</v>
      </c>
      <c r="D43" s="127" t="s">
        <v>540</v>
      </c>
      <c r="E43" s="126" t="s">
        <v>541</v>
      </c>
      <c r="F43" s="126"/>
      <c r="G43" s="126" t="s">
        <v>542</v>
      </c>
      <c r="H43" s="128">
        <v>1495000</v>
      </c>
      <c r="I43" s="126"/>
      <c r="J43" s="126"/>
      <c r="K43" s="133" t="s">
        <v>535</v>
      </c>
      <c r="L43" s="126" t="s">
        <v>541</v>
      </c>
      <c r="M43" s="128">
        <v>1495000</v>
      </c>
      <c r="N43" s="128">
        <v>1495000</v>
      </c>
      <c r="O43" s="126" t="s">
        <v>543</v>
      </c>
      <c r="P43" s="126" t="s">
        <v>544</v>
      </c>
      <c r="Q43" s="126"/>
    </row>
    <row r="44" spans="1:17" s="129" customFormat="1" ht="24">
      <c r="A44" s="125">
        <v>25</v>
      </c>
      <c r="B44" s="125">
        <v>10</v>
      </c>
      <c r="C44" s="126" t="s">
        <v>545</v>
      </c>
      <c r="D44" s="127" t="s">
        <v>546</v>
      </c>
      <c r="E44" s="126" t="s">
        <v>547</v>
      </c>
      <c r="F44" s="126"/>
      <c r="G44" s="126" t="s">
        <v>548</v>
      </c>
      <c r="H44" s="128">
        <v>70000</v>
      </c>
      <c r="I44" s="126" t="s">
        <v>459</v>
      </c>
      <c r="J44" s="126" t="s">
        <v>548</v>
      </c>
      <c r="K44" s="133" t="s">
        <v>535</v>
      </c>
      <c r="L44" s="126" t="s">
        <v>547</v>
      </c>
      <c r="M44" s="128">
        <v>70000</v>
      </c>
      <c r="N44" s="128">
        <v>70000</v>
      </c>
      <c r="O44" s="126" t="s">
        <v>496</v>
      </c>
      <c r="P44" s="126" t="s">
        <v>549</v>
      </c>
      <c r="Q44" s="126"/>
    </row>
    <row r="45" spans="1:17" s="129" customFormat="1" ht="24">
      <c r="A45" s="125">
        <v>26</v>
      </c>
      <c r="B45" s="125">
        <v>15</v>
      </c>
      <c r="C45" s="126" t="s">
        <v>550</v>
      </c>
      <c r="D45" s="127" t="s">
        <v>546</v>
      </c>
      <c r="E45" s="126" t="s">
        <v>551</v>
      </c>
      <c r="F45" s="126"/>
      <c r="G45" s="126" t="s">
        <v>552</v>
      </c>
      <c r="H45" s="128">
        <v>270000</v>
      </c>
      <c r="I45" s="126" t="s">
        <v>459</v>
      </c>
      <c r="J45" s="126" t="s">
        <v>552</v>
      </c>
      <c r="K45" s="133" t="s">
        <v>535</v>
      </c>
      <c r="L45" s="126" t="s">
        <v>553</v>
      </c>
      <c r="M45" s="128">
        <v>270000</v>
      </c>
      <c r="N45" s="128">
        <v>270000</v>
      </c>
      <c r="O45" s="126" t="s">
        <v>496</v>
      </c>
      <c r="P45" s="126" t="s">
        <v>554</v>
      </c>
      <c r="Q45" s="126"/>
    </row>
    <row r="46" spans="1:17" s="124" customFormat="1" ht="24">
      <c r="A46" s="125">
        <v>27</v>
      </c>
      <c r="B46" s="118">
        <v>14</v>
      </c>
      <c r="C46" s="122" t="s">
        <v>555</v>
      </c>
      <c r="D46" s="127" t="s">
        <v>546</v>
      </c>
      <c r="E46" s="122" t="s">
        <v>556</v>
      </c>
      <c r="F46" s="122"/>
      <c r="G46" s="122" t="s">
        <v>557</v>
      </c>
      <c r="H46" s="121">
        <v>1000</v>
      </c>
      <c r="I46" s="122"/>
      <c r="J46" s="122"/>
      <c r="K46" s="133" t="s">
        <v>535</v>
      </c>
      <c r="L46" s="122" t="s">
        <v>556</v>
      </c>
      <c r="M46" s="121">
        <v>1000</v>
      </c>
      <c r="N46" s="121">
        <v>1000</v>
      </c>
      <c r="O46" s="122" t="s">
        <v>558</v>
      </c>
      <c r="P46" s="122" t="s">
        <v>559</v>
      </c>
      <c r="Q46" s="122"/>
    </row>
    <row r="47" spans="1:17" s="124" customFormat="1" ht="24">
      <c r="A47" s="125">
        <v>28</v>
      </c>
      <c r="B47" s="118">
        <v>14</v>
      </c>
      <c r="C47" s="122" t="s">
        <v>560</v>
      </c>
      <c r="D47" s="127" t="s">
        <v>546</v>
      </c>
      <c r="E47" s="122" t="s">
        <v>480</v>
      </c>
      <c r="F47" s="122"/>
      <c r="G47" s="122" t="s">
        <v>561</v>
      </c>
      <c r="H47" s="121">
        <v>700000</v>
      </c>
      <c r="I47" s="122"/>
      <c r="J47" s="122"/>
      <c r="K47" s="133" t="s">
        <v>562</v>
      </c>
      <c r="L47" s="122" t="s">
        <v>480</v>
      </c>
      <c r="M47" s="121">
        <v>700000</v>
      </c>
      <c r="N47" s="121">
        <v>700000</v>
      </c>
      <c r="O47" s="122" t="s">
        <v>563</v>
      </c>
      <c r="P47" s="122" t="s">
        <v>564</v>
      </c>
      <c r="Q47" s="122"/>
    </row>
    <row r="48" spans="1:17" s="124" customFormat="1" ht="24" customHeight="1">
      <c r="A48" s="125">
        <v>29</v>
      </c>
      <c r="B48" s="118">
        <v>16</v>
      </c>
      <c r="C48" s="122" t="s">
        <v>565</v>
      </c>
      <c r="D48" s="120" t="s">
        <v>566</v>
      </c>
      <c r="E48" s="122" t="s">
        <v>567</v>
      </c>
      <c r="F48" s="122"/>
      <c r="G48" s="122" t="s">
        <v>568</v>
      </c>
      <c r="H48" s="121">
        <v>1600000</v>
      </c>
      <c r="I48" s="122" t="s">
        <v>569</v>
      </c>
      <c r="J48" s="122" t="s">
        <v>568</v>
      </c>
      <c r="K48" s="133" t="s">
        <v>535</v>
      </c>
      <c r="L48" s="122" t="s">
        <v>567</v>
      </c>
      <c r="M48" s="121">
        <v>1600000</v>
      </c>
      <c r="N48" s="121">
        <v>1600000</v>
      </c>
      <c r="O48" s="126" t="s">
        <v>496</v>
      </c>
      <c r="P48" s="122" t="s">
        <v>570</v>
      </c>
      <c r="Q48" s="122"/>
    </row>
    <row r="49" spans="1:17" s="124" customFormat="1" ht="24">
      <c r="A49" s="125">
        <v>30</v>
      </c>
      <c r="B49" s="118">
        <v>15</v>
      </c>
      <c r="C49" s="122" t="s">
        <v>571</v>
      </c>
      <c r="D49" s="120" t="s">
        <v>572</v>
      </c>
      <c r="E49" s="122" t="s">
        <v>573</v>
      </c>
      <c r="F49" s="122"/>
      <c r="G49" s="122" t="s">
        <v>574</v>
      </c>
      <c r="H49" s="121">
        <v>352922</v>
      </c>
      <c r="I49" s="122"/>
      <c r="J49" s="122"/>
      <c r="K49" s="118"/>
      <c r="L49" s="122"/>
      <c r="M49" s="121">
        <v>352922</v>
      </c>
      <c r="N49" s="121">
        <v>352922</v>
      </c>
      <c r="O49" s="122" t="s">
        <v>575</v>
      </c>
      <c r="P49" s="122" t="s">
        <v>576</v>
      </c>
      <c r="Q49" s="122"/>
    </row>
    <row r="50" spans="1:17" s="124" customFormat="1" ht="24">
      <c r="A50" s="125">
        <v>31</v>
      </c>
      <c r="B50" s="118">
        <v>14</v>
      </c>
      <c r="C50" s="122" t="s">
        <v>577</v>
      </c>
      <c r="D50" s="120" t="s">
        <v>572</v>
      </c>
      <c r="E50" s="122" t="s">
        <v>578</v>
      </c>
      <c r="F50" s="122"/>
      <c r="G50" s="122" t="s">
        <v>579</v>
      </c>
      <c r="H50" s="121">
        <v>5000000</v>
      </c>
      <c r="I50" s="122"/>
      <c r="J50" s="122"/>
      <c r="K50" s="133" t="s">
        <v>535</v>
      </c>
      <c r="L50" s="122" t="s">
        <v>578</v>
      </c>
      <c r="M50" s="121">
        <v>5000000</v>
      </c>
      <c r="N50" s="121">
        <v>5000000</v>
      </c>
      <c r="O50" s="122" t="s">
        <v>580</v>
      </c>
      <c r="P50" s="122" t="s">
        <v>581</v>
      </c>
      <c r="Q50" s="122"/>
    </row>
    <row r="51" spans="1:17" s="124" customFormat="1" ht="24">
      <c r="A51" s="125">
        <v>32</v>
      </c>
      <c r="B51" s="118">
        <v>16</v>
      </c>
      <c r="C51" s="122" t="s">
        <v>582</v>
      </c>
      <c r="D51" s="120" t="s">
        <v>572</v>
      </c>
      <c r="E51" s="122" t="s">
        <v>583</v>
      </c>
      <c r="F51" s="122"/>
      <c r="G51" s="122" t="s">
        <v>584</v>
      </c>
      <c r="H51" s="121">
        <v>5700</v>
      </c>
      <c r="I51" s="122"/>
      <c r="J51" s="122"/>
      <c r="K51" s="133" t="s">
        <v>535</v>
      </c>
      <c r="L51" s="122" t="s">
        <v>583</v>
      </c>
      <c r="M51" s="121">
        <v>5700</v>
      </c>
      <c r="N51" s="121">
        <v>5700</v>
      </c>
      <c r="O51" s="122" t="s">
        <v>585</v>
      </c>
      <c r="P51" s="122" t="s">
        <v>586</v>
      </c>
      <c r="Q51" s="122"/>
    </row>
    <row r="52" spans="1:17" s="124" customFormat="1" ht="24">
      <c r="A52" s="125">
        <v>33</v>
      </c>
      <c r="B52" s="118">
        <v>16</v>
      </c>
      <c r="C52" s="122" t="s">
        <v>587</v>
      </c>
      <c r="D52" s="120" t="s">
        <v>588</v>
      </c>
      <c r="E52" s="122" t="s">
        <v>589</v>
      </c>
      <c r="F52" s="122"/>
      <c r="G52" s="122" t="s">
        <v>590</v>
      </c>
      <c r="H52" s="121">
        <v>600000</v>
      </c>
      <c r="I52" s="122"/>
      <c r="J52" s="122"/>
      <c r="K52" s="133" t="s">
        <v>535</v>
      </c>
      <c r="L52" s="122" t="s">
        <v>589</v>
      </c>
      <c r="M52" s="121">
        <v>600000</v>
      </c>
      <c r="N52" s="121">
        <v>600000</v>
      </c>
      <c r="O52" s="122" t="s">
        <v>591</v>
      </c>
      <c r="P52" s="122" t="s">
        <v>592</v>
      </c>
      <c r="Q52" s="122"/>
    </row>
    <row r="53" spans="1:17" s="124" customFormat="1" ht="24">
      <c r="A53" s="125">
        <v>34</v>
      </c>
      <c r="B53" s="118">
        <v>11</v>
      </c>
      <c r="C53" s="122" t="s">
        <v>593</v>
      </c>
      <c r="D53" s="120" t="s">
        <v>588</v>
      </c>
      <c r="E53" s="122" t="s">
        <v>594</v>
      </c>
      <c r="F53" s="122"/>
      <c r="G53" s="122" t="s">
        <v>595</v>
      </c>
      <c r="H53" s="121">
        <v>18966.43</v>
      </c>
      <c r="I53" s="122" t="s">
        <v>596</v>
      </c>
      <c r="J53" s="122" t="s">
        <v>595</v>
      </c>
      <c r="K53" s="133" t="s">
        <v>535</v>
      </c>
      <c r="L53" s="122" t="s">
        <v>594</v>
      </c>
      <c r="M53" s="121">
        <v>18966.43</v>
      </c>
      <c r="N53" s="121">
        <v>18966.43</v>
      </c>
      <c r="O53" s="122" t="s">
        <v>585</v>
      </c>
      <c r="P53" s="122" t="s">
        <v>597</v>
      </c>
      <c r="Q53" s="122"/>
    </row>
    <row r="54" spans="1:17" s="124" customFormat="1" ht="24">
      <c r="A54" s="125">
        <v>35</v>
      </c>
      <c r="B54" s="118">
        <v>12</v>
      </c>
      <c r="C54" s="122" t="s">
        <v>598</v>
      </c>
      <c r="D54" s="120" t="s">
        <v>588</v>
      </c>
      <c r="E54" s="122" t="s">
        <v>599</v>
      </c>
      <c r="F54" s="122"/>
      <c r="G54" s="122" t="s">
        <v>600</v>
      </c>
      <c r="H54" s="121">
        <v>500000</v>
      </c>
      <c r="I54" s="122"/>
      <c r="J54" s="122"/>
      <c r="K54" s="133" t="s">
        <v>535</v>
      </c>
      <c r="L54" s="122" t="s">
        <v>599</v>
      </c>
      <c r="M54" s="121">
        <v>500000</v>
      </c>
      <c r="N54" s="121">
        <v>500000</v>
      </c>
      <c r="O54" s="122" t="s">
        <v>496</v>
      </c>
      <c r="P54" s="122" t="s">
        <v>601</v>
      </c>
      <c r="Q54" s="122"/>
    </row>
    <row r="55" spans="1:17" s="124" customFormat="1" ht="24">
      <c r="A55" s="125">
        <v>36</v>
      </c>
      <c r="B55" s="118">
        <v>12</v>
      </c>
      <c r="C55" s="122" t="s">
        <v>598</v>
      </c>
      <c r="D55" s="120" t="s">
        <v>588</v>
      </c>
      <c r="E55" s="122" t="s">
        <v>602</v>
      </c>
      <c r="F55" s="122"/>
      <c r="G55" s="122" t="s">
        <v>600</v>
      </c>
      <c r="H55" s="121">
        <v>50000</v>
      </c>
      <c r="I55" s="122"/>
      <c r="J55" s="122"/>
      <c r="K55" s="133" t="s">
        <v>535</v>
      </c>
      <c r="L55" s="122" t="s">
        <v>602</v>
      </c>
      <c r="M55" s="121">
        <v>50000</v>
      </c>
      <c r="N55" s="121">
        <v>50000</v>
      </c>
      <c r="O55" s="122" t="s">
        <v>496</v>
      </c>
      <c r="P55" s="122" t="s">
        <v>601</v>
      </c>
      <c r="Q55" s="122"/>
    </row>
    <row r="56" spans="1:17" s="124" customFormat="1" ht="24">
      <c r="A56" s="125">
        <v>37</v>
      </c>
      <c r="B56" s="118">
        <v>15</v>
      </c>
      <c r="C56" s="122" t="s">
        <v>603</v>
      </c>
      <c r="D56" s="120" t="s">
        <v>604</v>
      </c>
      <c r="E56" s="122" t="s">
        <v>605</v>
      </c>
      <c r="F56" s="122"/>
      <c r="G56" s="122" t="s">
        <v>606</v>
      </c>
      <c r="H56" s="121">
        <v>360000</v>
      </c>
      <c r="I56" s="122" t="s">
        <v>459</v>
      </c>
      <c r="J56" s="122" t="s">
        <v>606</v>
      </c>
      <c r="K56" s="125" t="s">
        <v>535</v>
      </c>
      <c r="L56" s="122" t="s">
        <v>605</v>
      </c>
      <c r="M56" s="121">
        <v>360000</v>
      </c>
      <c r="N56" s="121">
        <v>360000</v>
      </c>
      <c r="O56" s="122" t="s">
        <v>496</v>
      </c>
      <c r="P56" s="122" t="s">
        <v>607</v>
      </c>
      <c r="Q56" s="122"/>
    </row>
    <row r="57" spans="1:17" s="124" customFormat="1" ht="24">
      <c r="A57" s="125">
        <v>38</v>
      </c>
      <c r="B57" s="118">
        <v>16</v>
      </c>
      <c r="C57" s="122" t="s">
        <v>608</v>
      </c>
      <c r="D57" s="120" t="s">
        <v>609</v>
      </c>
      <c r="E57" s="122" t="s">
        <v>610</v>
      </c>
      <c r="F57" s="122"/>
      <c r="G57" s="122" t="s">
        <v>611</v>
      </c>
      <c r="H57" s="121">
        <v>935000</v>
      </c>
      <c r="I57" s="122" t="s">
        <v>569</v>
      </c>
      <c r="J57" s="122" t="s">
        <v>611</v>
      </c>
      <c r="K57" s="125" t="s">
        <v>535</v>
      </c>
      <c r="L57" s="122" t="s">
        <v>610</v>
      </c>
      <c r="M57" s="121">
        <v>935000</v>
      </c>
      <c r="N57" s="121">
        <v>935000</v>
      </c>
      <c r="O57" s="126" t="s">
        <v>496</v>
      </c>
      <c r="P57" s="122" t="s">
        <v>612</v>
      </c>
      <c r="Q57" s="122"/>
    </row>
    <row r="58" spans="1:17" s="124" customFormat="1" ht="48">
      <c r="A58" s="118">
        <v>39</v>
      </c>
      <c r="B58" s="118"/>
      <c r="C58" s="122"/>
      <c r="D58" s="120"/>
      <c r="E58" s="122" t="s">
        <v>613</v>
      </c>
      <c r="F58" s="122"/>
      <c r="G58" s="122" t="s">
        <v>614</v>
      </c>
      <c r="H58" s="121">
        <v>50900000</v>
      </c>
      <c r="I58" s="122" t="s">
        <v>615</v>
      </c>
      <c r="J58" s="122" t="s">
        <v>614</v>
      </c>
      <c r="K58" s="125" t="s">
        <v>535</v>
      </c>
      <c r="L58" s="122" t="s">
        <v>613</v>
      </c>
      <c r="M58" s="121">
        <v>50900000</v>
      </c>
      <c r="N58" s="121">
        <v>50900000</v>
      </c>
      <c r="O58" s="126" t="s">
        <v>496</v>
      </c>
      <c r="P58" s="122" t="s">
        <v>616</v>
      </c>
      <c r="Q58" s="122"/>
    </row>
    <row r="59" spans="1:17" s="124" customFormat="1" ht="48">
      <c r="A59" s="118">
        <v>40</v>
      </c>
      <c r="B59" s="118"/>
      <c r="C59" s="122"/>
      <c r="D59" s="120"/>
      <c r="E59" s="122" t="s">
        <v>617</v>
      </c>
      <c r="F59" s="122"/>
      <c r="G59" s="122" t="s">
        <v>618</v>
      </c>
      <c r="H59" s="121">
        <v>34400000</v>
      </c>
      <c r="I59" s="122" t="s">
        <v>615</v>
      </c>
      <c r="J59" s="122" t="s">
        <v>618</v>
      </c>
      <c r="K59" s="125" t="s">
        <v>535</v>
      </c>
      <c r="L59" s="122" t="s">
        <v>617</v>
      </c>
      <c r="M59" s="121">
        <v>34400000</v>
      </c>
      <c r="N59" s="121">
        <v>34400000</v>
      </c>
      <c r="O59" s="126" t="s">
        <v>496</v>
      </c>
      <c r="P59" s="122" t="s">
        <v>619</v>
      </c>
      <c r="Q59" s="122"/>
    </row>
    <row r="60" spans="1:17" s="148" customFormat="1" ht="48">
      <c r="A60" s="118">
        <v>41</v>
      </c>
      <c r="B60" s="144"/>
      <c r="C60" s="145"/>
      <c r="D60" s="146"/>
      <c r="E60" s="145" t="s">
        <v>620</v>
      </c>
      <c r="F60" s="145"/>
      <c r="G60" s="145" t="s">
        <v>621</v>
      </c>
      <c r="H60" s="147">
        <v>40746400</v>
      </c>
      <c r="I60" s="145" t="s">
        <v>615</v>
      </c>
      <c r="J60" s="145" t="s">
        <v>621</v>
      </c>
      <c r="K60" s="144" t="s">
        <v>535</v>
      </c>
      <c r="L60" s="145" t="s">
        <v>620</v>
      </c>
      <c r="M60" s="147">
        <v>40746400</v>
      </c>
      <c r="N60" s="147">
        <v>40746400</v>
      </c>
      <c r="O60" s="145" t="s">
        <v>496</v>
      </c>
      <c r="P60" s="145" t="s">
        <v>622</v>
      </c>
      <c r="Q60" s="145"/>
    </row>
    <row r="61" spans="1:17" s="148" customFormat="1" ht="48">
      <c r="A61" s="118">
        <v>42</v>
      </c>
      <c r="B61" s="144"/>
      <c r="C61" s="145"/>
      <c r="D61" s="146"/>
      <c r="E61" s="145" t="s">
        <v>620</v>
      </c>
      <c r="F61" s="145"/>
      <c r="G61" s="145" t="s">
        <v>623</v>
      </c>
      <c r="H61" s="147">
        <v>2000000</v>
      </c>
      <c r="I61" s="145" t="s">
        <v>615</v>
      </c>
      <c r="J61" s="145" t="s">
        <v>623</v>
      </c>
      <c r="K61" s="144" t="s">
        <v>535</v>
      </c>
      <c r="L61" s="145" t="s">
        <v>620</v>
      </c>
      <c r="M61" s="147">
        <v>2000000</v>
      </c>
      <c r="N61" s="147">
        <v>2000000</v>
      </c>
      <c r="O61" s="145" t="s">
        <v>496</v>
      </c>
      <c r="P61" s="145" t="s">
        <v>622</v>
      </c>
      <c r="Q61" s="145"/>
    </row>
    <row r="62" spans="1:17" s="124" customFormat="1" ht="48">
      <c r="A62" s="118">
        <v>43</v>
      </c>
      <c r="B62" s="118"/>
      <c r="C62" s="122"/>
      <c r="D62" s="120"/>
      <c r="E62" s="122" t="s">
        <v>624</v>
      </c>
      <c r="F62" s="122"/>
      <c r="G62" s="122" t="s">
        <v>707</v>
      </c>
      <c r="H62" s="121">
        <v>79085212</v>
      </c>
      <c r="I62" s="122" t="s">
        <v>615</v>
      </c>
      <c r="J62" s="122" t="s">
        <v>625</v>
      </c>
      <c r="K62" s="125" t="s">
        <v>535</v>
      </c>
      <c r="L62" s="122" t="s">
        <v>624</v>
      </c>
      <c r="M62" s="121">
        <v>79085212</v>
      </c>
      <c r="N62" s="121">
        <v>79085212</v>
      </c>
      <c r="O62" s="126" t="s">
        <v>496</v>
      </c>
      <c r="P62" s="122" t="s">
        <v>564</v>
      </c>
      <c r="Q62" s="122"/>
    </row>
    <row r="63" spans="1:17" s="124" customFormat="1" ht="51.75" customHeight="1">
      <c r="A63" s="118">
        <v>44</v>
      </c>
      <c r="B63" s="118"/>
      <c r="C63" s="122"/>
      <c r="D63" s="120"/>
      <c r="E63" s="122" t="s">
        <v>626</v>
      </c>
      <c r="F63" s="122"/>
      <c r="G63" s="122" t="s">
        <v>708</v>
      </c>
      <c r="H63" s="121">
        <v>57837100</v>
      </c>
      <c r="I63" s="122" t="s">
        <v>615</v>
      </c>
      <c r="J63" s="122" t="s">
        <v>627</v>
      </c>
      <c r="K63" s="125" t="s">
        <v>535</v>
      </c>
      <c r="L63" s="122" t="s">
        <v>626</v>
      </c>
      <c r="M63" s="121">
        <v>57837100</v>
      </c>
      <c r="N63" s="121">
        <v>57837100</v>
      </c>
      <c r="O63" s="126" t="s">
        <v>496</v>
      </c>
      <c r="P63" s="122" t="s">
        <v>628</v>
      </c>
      <c r="Q63" s="122"/>
    </row>
    <row r="64" spans="1:17" s="124" customFormat="1" ht="48.75" customHeight="1">
      <c r="A64" s="118">
        <v>45</v>
      </c>
      <c r="B64" s="118"/>
      <c r="C64" s="122"/>
      <c r="D64" s="120"/>
      <c r="E64" s="122" t="s">
        <v>629</v>
      </c>
      <c r="F64" s="122"/>
      <c r="G64" s="122" t="s">
        <v>709</v>
      </c>
      <c r="H64" s="121">
        <v>24808800</v>
      </c>
      <c r="I64" s="122" t="s">
        <v>615</v>
      </c>
      <c r="J64" s="122" t="s">
        <v>630</v>
      </c>
      <c r="K64" s="125" t="s">
        <v>535</v>
      </c>
      <c r="L64" s="122" t="s">
        <v>629</v>
      </c>
      <c r="M64" s="121">
        <v>24808800</v>
      </c>
      <c r="N64" s="121">
        <v>24808800</v>
      </c>
      <c r="O64" s="126" t="s">
        <v>496</v>
      </c>
      <c r="P64" s="122" t="s">
        <v>631</v>
      </c>
      <c r="Q64" s="122"/>
    </row>
    <row r="65" spans="1:13" s="124" customFormat="1" ht="12">
      <c r="A65" s="149"/>
      <c r="B65" s="149"/>
      <c r="D65" s="150"/>
      <c r="H65" s="151"/>
      <c r="K65" s="149"/>
      <c r="M65" s="151"/>
    </row>
    <row r="66" spans="1:13" s="124" customFormat="1" ht="12">
      <c r="A66" s="149"/>
      <c r="B66" s="149"/>
      <c r="D66" s="150"/>
      <c r="H66" s="151"/>
      <c r="K66" s="149"/>
      <c r="M66" s="151"/>
    </row>
    <row r="67" spans="1:13" s="124" customFormat="1" ht="12">
      <c r="A67" s="149"/>
      <c r="B67" s="149"/>
      <c r="D67" s="150"/>
      <c r="H67" s="151"/>
      <c r="K67" s="149"/>
      <c r="M67" s="151"/>
    </row>
    <row r="68" spans="1:13" s="124" customFormat="1" ht="12">
      <c r="A68" s="149"/>
      <c r="B68" s="149"/>
      <c r="D68" s="150"/>
      <c r="H68" s="151"/>
      <c r="K68" s="149"/>
      <c r="M68" s="151"/>
    </row>
    <row r="69" spans="1:13" s="124" customFormat="1" ht="12">
      <c r="A69" s="149"/>
      <c r="B69" s="149"/>
      <c r="D69" s="150"/>
      <c r="H69" s="151"/>
      <c r="K69" s="149"/>
      <c r="M69" s="151"/>
    </row>
    <row r="70" spans="1:13" s="124" customFormat="1" ht="12">
      <c r="A70" s="149"/>
      <c r="B70" s="149"/>
      <c r="D70" s="150"/>
      <c r="H70" s="151"/>
      <c r="K70" s="149"/>
      <c r="M70" s="151"/>
    </row>
    <row r="71" spans="1:13" s="124" customFormat="1" ht="12">
      <c r="A71" s="149"/>
      <c r="B71" s="149"/>
      <c r="D71" s="150"/>
      <c r="H71" s="151"/>
      <c r="K71" s="149"/>
      <c r="M71" s="151"/>
    </row>
    <row r="72" spans="1:13" s="124" customFormat="1" ht="12">
      <c r="A72" s="149"/>
      <c r="B72" s="149"/>
      <c r="D72" s="150"/>
      <c r="H72" s="151"/>
      <c r="K72" s="149"/>
      <c r="M72" s="151"/>
    </row>
    <row r="73" spans="1:13" s="124" customFormat="1" ht="12">
      <c r="A73" s="149"/>
      <c r="B73" s="149"/>
      <c r="D73" s="150"/>
      <c r="H73" s="151"/>
      <c r="K73" s="149"/>
      <c r="M73" s="151"/>
    </row>
    <row r="74" spans="1:13" s="124" customFormat="1" ht="12">
      <c r="A74" s="149"/>
      <c r="B74" s="149"/>
      <c r="D74" s="150"/>
      <c r="H74" s="151"/>
      <c r="K74" s="149"/>
      <c r="M74" s="151"/>
    </row>
    <row r="75" spans="1:13" s="124" customFormat="1" ht="12">
      <c r="A75" s="149"/>
      <c r="B75" s="149"/>
      <c r="D75" s="150"/>
      <c r="H75" s="151"/>
      <c r="K75" s="149"/>
      <c r="M75" s="151"/>
    </row>
    <row r="76" spans="1:13" s="124" customFormat="1" ht="12">
      <c r="A76" s="149"/>
      <c r="B76" s="149"/>
      <c r="D76" s="150"/>
      <c r="H76" s="151"/>
      <c r="K76" s="149"/>
      <c r="M76" s="151"/>
    </row>
    <row r="77" spans="1:13" s="124" customFormat="1" ht="12">
      <c r="A77" s="149"/>
      <c r="B77" s="149"/>
      <c r="D77" s="150"/>
      <c r="H77" s="151"/>
      <c r="K77" s="149"/>
      <c r="M77" s="151"/>
    </row>
    <row r="78" spans="1:13" s="124" customFormat="1" ht="12">
      <c r="A78" s="149"/>
      <c r="B78" s="149"/>
      <c r="D78" s="150"/>
      <c r="H78" s="151"/>
      <c r="K78" s="149"/>
      <c r="M78" s="151"/>
    </row>
    <row r="79" spans="1:13" s="124" customFormat="1" ht="12">
      <c r="A79" s="149"/>
      <c r="B79" s="149"/>
      <c r="D79" s="150"/>
      <c r="H79" s="151"/>
      <c r="K79" s="149"/>
      <c r="M79" s="151"/>
    </row>
    <row r="80" spans="1:13" s="124" customFormat="1" ht="12">
      <c r="A80" s="149"/>
      <c r="B80" s="149"/>
      <c r="D80" s="150"/>
      <c r="H80" s="151"/>
      <c r="K80" s="149"/>
      <c r="M80" s="151"/>
    </row>
    <row r="81" spans="1:13" s="124" customFormat="1" ht="12">
      <c r="A81" s="149"/>
      <c r="B81" s="149"/>
      <c r="D81" s="150"/>
      <c r="H81" s="151"/>
      <c r="K81" s="149"/>
      <c r="M81" s="151"/>
    </row>
    <row r="82" spans="1:13" s="124" customFormat="1" ht="12">
      <c r="A82" s="149"/>
      <c r="B82" s="149"/>
      <c r="D82" s="150"/>
      <c r="H82" s="151"/>
      <c r="K82" s="149"/>
      <c r="M82" s="151"/>
    </row>
    <row r="83" spans="1:13" s="124" customFormat="1" ht="12">
      <c r="A83" s="149"/>
      <c r="B83" s="149"/>
      <c r="D83" s="150"/>
      <c r="H83" s="151"/>
      <c r="K83" s="149"/>
      <c r="M83" s="151"/>
    </row>
    <row r="84" spans="1:13" s="124" customFormat="1" ht="12">
      <c r="A84" s="149"/>
      <c r="B84" s="149"/>
      <c r="D84" s="150"/>
      <c r="H84" s="151"/>
      <c r="K84" s="149"/>
      <c r="M84" s="151"/>
    </row>
    <row r="85" spans="1:13" s="124" customFormat="1" ht="12">
      <c r="A85" s="149"/>
      <c r="B85" s="149"/>
      <c r="D85" s="150"/>
      <c r="H85" s="151"/>
      <c r="K85" s="149"/>
      <c r="M85" s="151"/>
    </row>
    <row r="86" spans="1:13" s="124" customFormat="1" ht="12">
      <c r="A86" s="149"/>
      <c r="B86" s="149"/>
      <c r="D86" s="150"/>
      <c r="H86" s="151"/>
      <c r="K86" s="149"/>
      <c r="M86" s="151"/>
    </row>
    <row r="87" spans="1:13" s="124" customFormat="1" ht="12">
      <c r="A87" s="149"/>
      <c r="B87" s="149"/>
      <c r="D87" s="150"/>
      <c r="H87" s="151"/>
      <c r="K87" s="149"/>
      <c r="M87" s="151"/>
    </row>
    <row r="88" spans="1:13" s="124" customFormat="1" ht="12">
      <c r="A88" s="149"/>
      <c r="B88" s="149"/>
      <c r="D88" s="150"/>
      <c r="H88" s="151"/>
      <c r="K88" s="149"/>
      <c r="M88" s="151"/>
    </row>
    <row r="89" spans="1:13" s="124" customFormat="1" ht="12">
      <c r="A89" s="149"/>
      <c r="B89" s="149"/>
      <c r="D89" s="150"/>
      <c r="H89" s="151"/>
      <c r="K89" s="149"/>
      <c r="M89" s="151"/>
    </row>
    <row r="90" spans="1:13" s="124" customFormat="1" ht="12">
      <c r="A90" s="149"/>
      <c r="B90" s="149"/>
      <c r="D90" s="150"/>
      <c r="H90" s="151"/>
      <c r="K90" s="149"/>
      <c r="M90" s="151"/>
    </row>
    <row r="91" spans="1:13" s="124" customFormat="1" ht="12">
      <c r="A91" s="149"/>
      <c r="B91" s="149"/>
      <c r="D91" s="150"/>
      <c r="H91" s="151"/>
      <c r="K91" s="149"/>
      <c r="M91" s="151"/>
    </row>
    <row r="92" spans="1:13" s="124" customFormat="1" ht="12">
      <c r="A92" s="149"/>
      <c r="B92" s="149"/>
      <c r="D92" s="150"/>
      <c r="H92" s="151"/>
      <c r="K92" s="149"/>
      <c r="M92" s="151"/>
    </row>
    <row r="93" spans="1:13" s="124" customFormat="1" ht="12">
      <c r="A93" s="149"/>
      <c r="B93" s="149"/>
      <c r="D93" s="150"/>
      <c r="H93" s="151"/>
      <c r="K93" s="149"/>
      <c r="M93" s="151"/>
    </row>
    <row r="94" spans="1:13" s="124" customFormat="1" ht="12">
      <c r="A94" s="149"/>
      <c r="B94" s="149"/>
      <c r="D94" s="150"/>
      <c r="H94" s="151"/>
      <c r="K94" s="149"/>
      <c r="M94" s="151"/>
    </row>
    <row r="95" spans="1:13" s="124" customFormat="1" ht="12">
      <c r="A95" s="149"/>
      <c r="B95" s="149"/>
      <c r="D95" s="150"/>
      <c r="H95" s="151"/>
      <c r="K95" s="149"/>
      <c r="M95" s="151"/>
    </row>
    <row r="96" spans="1:13" s="124" customFormat="1" ht="12">
      <c r="A96" s="149"/>
      <c r="B96" s="149"/>
      <c r="D96" s="150"/>
      <c r="H96" s="151"/>
      <c r="K96" s="149"/>
      <c r="M96" s="151"/>
    </row>
    <row r="97" spans="1:13" s="124" customFormat="1" ht="12">
      <c r="A97" s="149"/>
      <c r="B97" s="149"/>
      <c r="D97" s="150"/>
      <c r="H97" s="151"/>
      <c r="K97" s="149"/>
      <c r="M97" s="151"/>
    </row>
    <row r="98" spans="1:13" s="124" customFormat="1" ht="12">
      <c r="A98" s="149"/>
      <c r="B98" s="149"/>
      <c r="D98" s="150"/>
      <c r="H98" s="151"/>
      <c r="K98" s="149"/>
      <c r="M98" s="151"/>
    </row>
    <row r="99" spans="1:13" s="124" customFormat="1" ht="12">
      <c r="A99" s="149"/>
      <c r="B99" s="149"/>
      <c r="D99" s="150"/>
      <c r="H99" s="151"/>
      <c r="K99" s="149"/>
      <c r="M99" s="151"/>
    </row>
    <row r="100" spans="1:13" s="124" customFormat="1" ht="12">
      <c r="A100" s="149"/>
      <c r="B100" s="149"/>
      <c r="D100" s="150"/>
      <c r="H100" s="151"/>
      <c r="K100" s="149"/>
      <c r="M100" s="151"/>
    </row>
    <row r="101" spans="1:13" s="124" customFormat="1" ht="12">
      <c r="A101" s="149"/>
      <c r="B101" s="149"/>
      <c r="D101" s="150"/>
      <c r="H101" s="151"/>
      <c r="K101" s="149"/>
      <c r="M101" s="151"/>
    </row>
    <row r="102" spans="1:13" s="124" customFormat="1" ht="12">
      <c r="A102" s="149"/>
      <c r="B102" s="149"/>
      <c r="D102" s="150"/>
      <c r="H102" s="151"/>
      <c r="K102" s="149"/>
      <c r="M102" s="151"/>
    </row>
    <row r="103" spans="1:13" s="124" customFormat="1" ht="12">
      <c r="A103" s="149"/>
      <c r="B103" s="149"/>
      <c r="D103" s="150"/>
      <c r="H103" s="151"/>
      <c r="K103" s="149"/>
      <c r="M103" s="151"/>
    </row>
    <row r="104" spans="1:13" s="124" customFormat="1" ht="12">
      <c r="A104" s="149"/>
      <c r="B104" s="149"/>
      <c r="D104" s="150"/>
      <c r="H104" s="151"/>
      <c r="K104" s="149"/>
      <c r="M104" s="151"/>
    </row>
    <row r="105" spans="1:13" s="124" customFormat="1" ht="12">
      <c r="A105" s="149"/>
      <c r="B105" s="149"/>
      <c r="D105" s="150"/>
      <c r="H105" s="151"/>
      <c r="K105" s="149"/>
      <c r="M105" s="151"/>
    </row>
    <row r="106" spans="1:13" s="124" customFormat="1" ht="12">
      <c r="A106" s="149"/>
      <c r="B106" s="149"/>
      <c r="D106" s="150"/>
      <c r="H106" s="151"/>
      <c r="K106" s="149"/>
      <c r="M106" s="151"/>
    </row>
    <row r="107" spans="1:13" s="124" customFormat="1" ht="12">
      <c r="A107" s="149"/>
      <c r="B107" s="149"/>
      <c r="D107" s="150"/>
      <c r="H107" s="151"/>
      <c r="K107" s="149"/>
      <c r="M107" s="151"/>
    </row>
    <row r="108" spans="1:13" s="124" customFormat="1" ht="12">
      <c r="A108" s="149"/>
      <c r="B108" s="149"/>
      <c r="D108" s="150"/>
      <c r="H108" s="151"/>
      <c r="K108" s="149"/>
      <c r="M108" s="151"/>
    </row>
    <row r="109" spans="1:13" s="124" customFormat="1" ht="12">
      <c r="A109" s="149"/>
      <c r="B109" s="149"/>
      <c r="D109" s="150"/>
      <c r="H109" s="151"/>
      <c r="K109" s="149"/>
      <c r="M109" s="151"/>
    </row>
    <row r="110" spans="1:13" s="124" customFormat="1" ht="12">
      <c r="A110" s="149"/>
      <c r="B110" s="149"/>
      <c r="D110" s="150"/>
      <c r="H110" s="151"/>
      <c r="K110" s="149"/>
      <c r="M110" s="151"/>
    </row>
    <row r="111" spans="1:13" s="124" customFormat="1" ht="12">
      <c r="A111" s="149"/>
      <c r="B111" s="149"/>
      <c r="D111" s="150"/>
      <c r="H111" s="151"/>
      <c r="K111" s="149"/>
      <c r="M111" s="151"/>
    </row>
    <row r="112" spans="1:13" s="124" customFormat="1" ht="12">
      <c r="A112" s="149"/>
      <c r="B112" s="149"/>
      <c r="D112" s="150"/>
      <c r="H112" s="151"/>
      <c r="K112" s="149"/>
      <c r="M112" s="151"/>
    </row>
    <row r="113" spans="1:13" s="124" customFormat="1" ht="12">
      <c r="A113" s="149"/>
      <c r="B113" s="149"/>
      <c r="D113" s="150"/>
      <c r="H113" s="151"/>
      <c r="K113" s="149"/>
      <c r="M113" s="151"/>
    </row>
    <row r="114" spans="1:13" s="124" customFormat="1" ht="12">
      <c r="A114" s="149"/>
      <c r="B114" s="149"/>
      <c r="D114" s="150"/>
      <c r="H114" s="151"/>
      <c r="K114" s="149"/>
      <c r="M114" s="151"/>
    </row>
    <row r="115" spans="1:13" s="124" customFormat="1" ht="12">
      <c r="A115" s="149"/>
      <c r="B115" s="149"/>
      <c r="D115" s="150"/>
      <c r="H115" s="151"/>
      <c r="K115" s="149"/>
      <c r="M115" s="151"/>
    </row>
    <row r="116" spans="1:13" s="124" customFormat="1" ht="12">
      <c r="A116" s="149"/>
      <c r="B116" s="149"/>
      <c r="D116" s="150"/>
      <c r="H116" s="151"/>
      <c r="K116" s="149"/>
      <c r="M116" s="151"/>
    </row>
    <row r="117" spans="1:13" s="124" customFormat="1" ht="12">
      <c r="A117" s="149"/>
      <c r="B117" s="149"/>
      <c r="D117" s="150"/>
      <c r="H117" s="151"/>
      <c r="K117" s="149"/>
      <c r="M117" s="151"/>
    </row>
    <row r="118" spans="1:13" s="124" customFormat="1" ht="12">
      <c r="A118" s="149"/>
      <c r="B118" s="149"/>
      <c r="D118" s="150"/>
      <c r="H118" s="151"/>
      <c r="K118" s="149"/>
      <c r="M118" s="151"/>
    </row>
    <row r="119" spans="1:13" s="124" customFormat="1" ht="12">
      <c r="A119" s="149"/>
      <c r="B119" s="149"/>
      <c r="D119" s="150"/>
      <c r="H119" s="151"/>
      <c r="K119" s="149"/>
      <c r="M119" s="151"/>
    </row>
    <row r="120" spans="1:13" s="124" customFormat="1" ht="12">
      <c r="A120" s="149"/>
      <c r="B120" s="149"/>
      <c r="D120" s="150"/>
      <c r="H120" s="151"/>
      <c r="K120" s="149"/>
      <c r="M120" s="151"/>
    </row>
    <row r="121" spans="1:13" s="124" customFormat="1" ht="12">
      <c r="A121" s="149"/>
      <c r="B121" s="149"/>
      <c r="D121" s="150"/>
      <c r="H121" s="151"/>
      <c r="K121" s="149"/>
      <c r="M121" s="151"/>
    </row>
    <row r="122" spans="1:13" s="124" customFormat="1" ht="12">
      <c r="A122" s="149"/>
      <c r="B122" s="149"/>
      <c r="D122" s="150"/>
      <c r="H122" s="151"/>
      <c r="K122" s="149"/>
      <c r="M122" s="151"/>
    </row>
    <row r="123" spans="1:13" s="124" customFormat="1" ht="12">
      <c r="A123" s="149"/>
      <c r="B123" s="149"/>
      <c r="D123" s="150"/>
      <c r="H123" s="151"/>
      <c r="K123" s="149"/>
      <c r="M123" s="151"/>
    </row>
  </sheetData>
  <sheetProtection/>
  <autoFilter ref="A5:Q64"/>
  <mergeCells count="24">
    <mergeCell ref="G3:G5"/>
    <mergeCell ref="H3:H5"/>
    <mergeCell ref="M4:N4"/>
    <mergeCell ref="O4:P4"/>
    <mergeCell ref="A36:A42"/>
    <mergeCell ref="B36:B42"/>
    <mergeCell ref="C36:C42"/>
    <mergeCell ref="D36:D42"/>
    <mergeCell ref="F3:F5"/>
    <mergeCell ref="I3:P3"/>
    <mergeCell ref="A28:A35"/>
    <mergeCell ref="C3:C5"/>
    <mergeCell ref="D3:D5"/>
    <mergeCell ref="E3:E5"/>
    <mergeCell ref="A1:E1"/>
    <mergeCell ref="B28:B35"/>
    <mergeCell ref="C28:C35"/>
    <mergeCell ref="D28:D35"/>
    <mergeCell ref="A2:Q2"/>
    <mergeCell ref="A3:A5"/>
    <mergeCell ref="B3:B5"/>
    <mergeCell ref="Q3:Q5"/>
    <mergeCell ref="I4:J4"/>
    <mergeCell ref="K4:L4"/>
  </mergeCells>
  <printOptions/>
  <pageMargins left="0.35433070866141736" right="0.7086614173228347" top="0.7480314960629921" bottom="0.7480314960629921" header="0.31496062992125984" footer="0.31496062992125984"/>
  <pageSetup horizontalDpi="180" verticalDpi="180" orientation="landscape" paperSize="9" scale="6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科处室指标登记簿</dc:title>
  <dc:subject/>
  <dc:creator/>
  <cp:keywords/>
  <dc:description/>
  <cp:lastModifiedBy>User</cp:lastModifiedBy>
  <cp:lastPrinted>2015-11-18T01:57:09Z</cp:lastPrinted>
  <dcterms:created xsi:type="dcterms:W3CDTF">2015-06-01T08:08:33Z</dcterms:created>
  <dcterms:modified xsi:type="dcterms:W3CDTF">2015-11-30T09:25:01Z</dcterms:modified>
  <cp:category/>
  <cp:version/>
  <cp:contentType/>
  <cp:contentStatus/>
</cp:coreProperties>
</file>